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pvlcz-my.sharepoint.com/personal/jana_castoralova_pvl_cz/Documents/PROJEKTY-Castoralova/"/>
    </mc:Choice>
  </mc:AlternateContent>
  <xr:revisionPtr revIDLastSave="20" documentId="11_C47BA144E76BACC6F4DC2FEE2AF53D7DF0B4ECF3" xr6:coauthVersionLast="47" xr6:coauthVersionMax="47" xr10:uidLastSave="{579D0C22-0060-48F4-A176-ABA415EE8CCF}"/>
  <bookViews>
    <workbookView xWindow="7370" yWindow="1030" windowWidth="22290" windowHeight="15370" xr2:uid="{00000000-000D-0000-FFFF-FFFF00000000}"/>
  </bookViews>
  <sheets>
    <sheet name="Rekapitulace stavby" sheetId="1" r:id="rId1"/>
    <sheet name="4443a - Stavební objekt" sheetId="2" r:id="rId2"/>
    <sheet name="4443b - Vedlejší rozpočto..." sheetId="3" r:id="rId3"/>
  </sheets>
  <definedNames>
    <definedName name="_xlnm._FilterDatabase" localSheetId="1" hidden="1">'4443a - Stavební objekt'!$C$117:$K$122</definedName>
    <definedName name="_xlnm._FilterDatabase" localSheetId="2" hidden="1">'4443b - Vedlejší rozpočto...'!$C$117:$K$132</definedName>
    <definedName name="_xlnm.Print_Titles" localSheetId="1">'4443a - Stavební objekt'!$117:$117</definedName>
    <definedName name="_xlnm.Print_Titles" localSheetId="2">'4443b - Vedlejší rozpočto...'!$117:$117</definedName>
    <definedName name="_xlnm.Print_Titles" localSheetId="0">'Rekapitulace stavby'!$92:$92</definedName>
    <definedName name="_xlnm.Print_Area" localSheetId="1">'4443a - Stavební objekt'!$C$4:$J$76,'4443a - Stavební objekt'!$C$82:$J$99,'4443a - Stavební objekt'!$C$105:$J$122</definedName>
    <definedName name="_xlnm.Print_Area" localSheetId="2">'4443b - Vedlejší rozpočto...'!$C$4:$J$76,'4443b - Vedlejší rozpočto...'!$C$82:$J$99,'4443b - Vedlejší rozpočto...'!$C$105:$J$132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9" i="3" l="1"/>
  <c r="J97" i="3" s="1"/>
  <c r="J37" i="3"/>
  <c r="J36" i="3"/>
  <c r="AY96" i="1"/>
  <c r="J35" i="3"/>
  <c r="AX96" i="1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F112" i="3"/>
  <c r="E110" i="3"/>
  <c r="F89" i="3"/>
  <c r="E87" i="3"/>
  <c r="J21" i="3"/>
  <c r="E21" i="3"/>
  <c r="J114" i="3" s="1"/>
  <c r="J20" i="3"/>
  <c r="F115" i="3"/>
  <c r="J15" i="3"/>
  <c r="E15" i="3"/>
  <c r="F114" i="3" s="1"/>
  <c r="J14" i="3"/>
  <c r="J89" i="3"/>
  <c r="E7" i="3"/>
  <c r="E108" i="3"/>
  <c r="J37" i="2"/>
  <c r="J36" i="2"/>
  <c r="AY95" i="1"/>
  <c r="J35" i="2"/>
  <c r="AX95" i="1" s="1"/>
  <c r="BI121" i="2"/>
  <c r="BH121" i="2"/>
  <c r="BG121" i="2"/>
  <c r="BF121" i="2"/>
  <c r="J34" i="2" s="1"/>
  <c r="T121" i="2"/>
  <c r="T120" i="2" s="1"/>
  <c r="T119" i="2" s="1"/>
  <c r="T118" i="2" s="1"/>
  <c r="R121" i="2"/>
  <c r="R120" i="2"/>
  <c r="R119" i="2"/>
  <c r="R118" i="2" s="1"/>
  <c r="P121" i="2"/>
  <c r="P120" i="2" s="1"/>
  <c r="P119" i="2" s="1"/>
  <c r="P118" i="2" s="1"/>
  <c r="AU95" i="1" s="1"/>
  <c r="F112" i="2"/>
  <c r="E110" i="2"/>
  <c r="F89" i="2"/>
  <c r="E87" i="2"/>
  <c r="J21" i="2"/>
  <c r="E21" i="2"/>
  <c r="J114" i="2" s="1"/>
  <c r="J20" i="2"/>
  <c r="F115" i="2"/>
  <c r="J15" i="2"/>
  <c r="E15" i="2"/>
  <c r="F114" i="2"/>
  <c r="J14" i="2"/>
  <c r="J112" i="2"/>
  <c r="E7" i="2"/>
  <c r="E108" i="2"/>
  <c r="AM90" i="1"/>
  <c r="AM89" i="1"/>
  <c r="L89" i="1"/>
  <c r="AM87" i="1"/>
  <c r="L87" i="1"/>
  <c r="L85" i="1"/>
  <c r="L84" i="1"/>
  <c r="F36" i="2"/>
  <c r="J130" i="3"/>
  <c r="J125" i="3"/>
  <c r="J122" i="3"/>
  <c r="J129" i="3"/>
  <c r="BK123" i="3"/>
  <c r="BK125" i="3"/>
  <c r="AS94" i="1"/>
  <c r="BK127" i="3"/>
  <c r="BK121" i="3"/>
  <c r="BK126" i="3"/>
  <c r="BK130" i="3"/>
  <c r="J121" i="2"/>
  <c r="J124" i="3"/>
  <c r="J126" i="3"/>
  <c r="BK128" i="3"/>
  <c r="J121" i="3"/>
  <c r="J123" i="3"/>
  <c r="F35" i="2"/>
  <c r="F37" i="2"/>
  <c r="BD95" i="1"/>
  <c r="BK122" i="3"/>
  <c r="BK131" i="3"/>
  <c r="BK124" i="3"/>
  <c r="BK129" i="3"/>
  <c r="BK121" i="2"/>
  <c r="J128" i="3"/>
  <c r="J131" i="3"/>
  <c r="J127" i="3"/>
  <c r="F34" i="2" l="1"/>
  <c r="BK120" i="3"/>
  <c r="BK118" i="3"/>
  <c r="J118" i="3" s="1"/>
  <c r="J96" i="3" s="1"/>
  <c r="P120" i="3"/>
  <c r="P118" i="3" s="1"/>
  <c r="AU96" i="1" s="1"/>
  <c r="AU94" i="1" s="1"/>
  <c r="R120" i="3"/>
  <c r="R118" i="3" s="1"/>
  <c r="T120" i="3"/>
  <c r="T118" i="3"/>
  <c r="BK120" i="2"/>
  <c r="J120" i="2"/>
  <c r="J98" i="2"/>
  <c r="E85" i="3"/>
  <c r="F91" i="3"/>
  <c r="J112" i="3"/>
  <c r="BE127" i="3"/>
  <c r="BE129" i="3"/>
  <c r="F92" i="3"/>
  <c r="BE125" i="3"/>
  <c r="J91" i="3"/>
  <c r="BE121" i="3"/>
  <c r="BE122" i="3"/>
  <c r="BE123" i="3"/>
  <c r="BE124" i="3"/>
  <c r="BE128" i="3"/>
  <c r="BE130" i="3"/>
  <c r="BE131" i="3"/>
  <c r="BE126" i="3"/>
  <c r="BB95" i="1"/>
  <c r="E85" i="2"/>
  <c r="J89" i="2"/>
  <c r="F91" i="2"/>
  <c r="J91" i="2"/>
  <c r="F92" i="2"/>
  <c r="BE121" i="2"/>
  <c r="J33" i="2" s="1"/>
  <c r="AV95" i="1" s="1"/>
  <c r="AW95" i="1"/>
  <c r="BA95" i="1"/>
  <c r="BC95" i="1"/>
  <c r="F37" i="3"/>
  <c r="BD96" i="1" s="1"/>
  <c r="BD94" i="1" s="1"/>
  <c r="W33" i="1" s="1"/>
  <c r="F34" i="3"/>
  <c r="BA96" i="1"/>
  <c r="BA94" i="1"/>
  <c r="W30" i="1" s="1"/>
  <c r="F36" i="3"/>
  <c r="BC96" i="1"/>
  <c r="BC94" i="1" s="1"/>
  <c r="W32" i="1" s="1"/>
  <c r="J34" i="3"/>
  <c r="AW96" i="1" s="1"/>
  <c r="F35" i="3"/>
  <c r="BB96" i="1"/>
  <c r="BB94" i="1" s="1"/>
  <c r="W31" i="1" s="1"/>
  <c r="J120" i="3" l="1"/>
  <c r="J98" i="3"/>
  <c r="BK119" i="2"/>
  <c r="J119" i="2" s="1"/>
  <c r="J97" i="2" s="1"/>
  <c r="J30" i="3"/>
  <c r="AG96" i="1" s="1"/>
  <c r="AN96" i="1" s="1"/>
  <c r="AT95" i="1"/>
  <c r="F33" i="2"/>
  <c r="AZ95" i="1" s="1"/>
  <c r="F33" i="3"/>
  <c r="AZ96" i="1"/>
  <c r="J33" i="3"/>
  <c r="AV96" i="1"/>
  <c r="AT96" i="1"/>
  <c r="AY94" i="1"/>
  <c r="AW94" i="1"/>
  <c r="AK30" i="1" s="1"/>
  <c r="AX94" i="1"/>
  <c r="BK118" i="2" l="1"/>
  <c r="J118" i="2"/>
  <c r="J39" i="3"/>
  <c r="J30" i="2"/>
  <c r="AG95" i="1"/>
  <c r="AG94" i="1"/>
  <c r="AK26" i="1" s="1"/>
  <c r="AZ94" i="1"/>
  <c r="W29" i="1"/>
  <c r="AN95" i="1" l="1"/>
  <c r="J96" i="2"/>
  <c r="J39" i="2"/>
  <c r="AV94" i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<sst xmlns="http://schemas.openxmlformats.org/spreadsheetml/2006/main" count="553" uniqueCount="164">
  <si>
    <t>Export Komplet</t>
  </si>
  <si>
    <t/>
  </si>
  <si>
    <t>2.0</t>
  </si>
  <si>
    <t>False</t>
  </si>
  <si>
    <t>{4e385098-8c64-48e0-ac8e-971de32a1e1f}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</si>
  <si>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</si>
  <si>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</si>
  <si>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</si>
  <si>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</si>
  <si>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</si>
  <si>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</si>
  <si>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</si>
  <si>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</si>
  <si>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</si>
  <si>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ST4443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</si>
  <si>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</si>
  <si>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</si>
  <si>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Lužnice, ř.km 4,350 - 5,100, Koloděje nad Lužnicí - odstranění nánosů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</si>
  <si>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</si>
  <si>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</si>
  <si>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</si>
  <si>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</si>
  <si>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</si>
  <si>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</si>
  <si>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</si>
  <si>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</si>
  <si>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</si>
  <si>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</si>
  <si>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</si>
  <si>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</si>
  <si>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</si>
  <si>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</si>
  <si>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</si>
  <si>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</si>
  <si>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</si>
  <si>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</si>
  <si>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</si>
  <si>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</si>
  <si>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</si>
  <si>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</si>
  <si>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</si>
  <si>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</si>
  <si>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</si>
  <si>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</si>
  <si>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</si>
  <si>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</si>
  <si>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</si>
  <si>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</si>
  <si>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</si>
  <si>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</si>
  <si>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</si>
  <si>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</si>
  <si>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</si>
  <si>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</si>
  <si>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</si>
  <si>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</si>
  <si>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</si>
  <si>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</si>
  <si>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</si>
  <si>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</si>
  <si>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</si>
  <si>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</si>
  <si>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</si>
  <si>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</si>
  <si>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</si>
  <si>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</si>
  <si>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</si>
  <si>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</si>
  <si>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</si>
  <si>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</si>
  <si>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</si>
  <si>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</si>
  <si>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</si>
  <si>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</si>
  <si>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</si>
  <si>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</si>
  <si>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4443a</t>
  </si>
  <si>
    <t>Stavební objekt</t>
  </si>
  <si>
    <t>STA</t>
  </si>
  <si>
    <t>1</t>
  </si>
  <si>
    <t>{2cfd45d9-16e6-4ece-90f7-932bac53ea31}</t>
  </si>
  <si>
    <t>2</t>
  </si>
  <si>
    <t>4443b</t>
  </si>
  <si>
    <t>Vedlejší rozpočtové náklady</t>
  </si>
  <si>
    <t>{4867b5ee-eb60-4c59-958e-a6495fdc8d91}</t>
  </si>
  <si>
    <t>KRYCÍ LIST SOUPISU PRACÍ</t>
  </si>
  <si>
    <t>Objekt:</t>
  </si>
  <si>
    <t>4443a - Stavební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</si>
  <si>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</si>
  <si>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</si>
  <si>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</si>
  <si>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</si>
  <si>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</si>
  <si>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</si>
  <si>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</si>
  <si>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</si>
  <si>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</si>
  <si>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</si>
  <si>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</si>
  <si>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</si>
  <si>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</si>
  <si>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</si>
  <si>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</si>
  <si>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</si>
  <si>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</si>
  <si>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</si>
  <si>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</si>
  <si>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</si>
  <si>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</si>
  <si>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</si>
  <si>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</si>
  <si>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</si>
  <si>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</si>
  <si>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R</t>
  </si>
  <si>
    <t>Odstranění nánosů včetně uložení na mezideponii, naložení, odvozu a složení a likvidace zákonným způsobem dle výsledků rozboru sedimentu</t>
  </si>
  <si>
    <t>m3</t>
  </si>
  <si>
    <t>4</t>
  </si>
  <si>
    <t>-672480468</t>
  </si>
  <si>
    <t>P</t>
  </si>
  <si>
    <t xml:space="preserve">Poznámka k položce:_x000D_
Vyhrazená změna závazku:_x000D_
Tato položka je předmětem vyhrazené změny závazku dle §100 odst. 1 ZZVZ._x000D_
</t>
  </si>
  <si>
    <t>4443b - Vedlejší rozpočtové náklady</t>
  </si>
  <si>
    <t>VRN - Vedlejší rozpočtové náklady</t>
  </si>
  <si>
    <t>VRN</t>
  </si>
  <si>
    <t>5</t>
  </si>
  <si>
    <t>01</t>
  </si>
  <si>
    <t>Zařízení staveniště</t>
  </si>
  <si>
    <t>kpl</t>
  </si>
  <si>
    <t>-588934259</t>
  </si>
  <si>
    <t>02</t>
  </si>
  <si>
    <t>Uvedení ploch dotčených stavbou do původního stavu</t>
  </si>
  <si>
    <t>139598283</t>
  </si>
  <si>
    <t>3</t>
  </si>
  <si>
    <t>03</t>
  </si>
  <si>
    <t>Opatření k zamezení vyvážení nečistot ze staveniště</t>
  </si>
  <si>
    <t>-2074627450</t>
  </si>
  <si>
    <t>04</t>
  </si>
  <si>
    <t>Oprava dopravou poškozené komunikace</t>
  </si>
  <si>
    <t>-1335935299</t>
  </si>
  <si>
    <t>05</t>
  </si>
  <si>
    <t>Dokumentace skutečného provedení stavby</t>
  </si>
  <si>
    <t>1368478206</t>
  </si>
  <si>
    <t>6</t>
  </si>
  <si>
    <t>06</t>
  </si>
  <si>
    <t>Zajištění opatření vyplývající z plánu BOZP</t>
  </si>
  <si>
    <t>1402713261</t>
  </si>
  <si>
    <t>7</t>
  </si>
  <si>
    <t>07</t>
  </si>
  <si>
    <t>Fotodokumentace postupu výstavby</t>
  </si>
  <si>
    <t>1305857543</t>
  </si>
  <si>
    <t>8</t>
  </si>
  <si>
    <t>08</t>
  </si>
  <si>
    <t>Dokumentace a pasportizace objektů</t>
  </si>
  <si>
    <t>1355045021</t>
  </si>
  <si>
    <t>9</t>
  </si>
  <si>
    <t>09</t>
  </si>
  <si>
    <t>Zpracování a předání povodňového plánu stavby</t>
  </si>
  <si>
    <t>687129784</t>
  </si>
  <si>
    <t>10</t>
  </si>
  <si>
    <t>Zpracování a předání havarijního plánu stavby</t>
  </si>
  <si>
    <t>-552276330</t>
  </si>
  <si>
    <t>11</t>
  </si>
  <si>
    <t>Geodetické práce</t>
  </si>
  <si>
    <t>2066562387</t>
  </si>
  <si>
    <t>Poznámka k položce:_x000D_
Veškeré geodetické práce spojené s vytyčením stavby, zaměřením stavu před započetím stavebních prací a po ukončení stavebních prací, včetně výpočtu objemu odtěžených nánosů.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</si>
</sst>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L90" sqref="L90"/>
    </sheetView>
  </sheetViews>
  <sheetFormatPr defaultRowHeight="14.5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ht="10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>
      <c r="AR2" s="188" t="s">
        <v>5</v>
      </c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53" t="s">
        <v>14</v>
      </c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R5" s="16"/>
      <c r="BE5" s="150" t="s">
        <v>15</v>
      </c>
      <c r="BS5" s="13" t="s">
        <v>6</v>
      </c>
    </row>
    <row r="6" spans="1:74" ht="37" customHeight="1">
      <c r="B6" s="16"/>
      <c r="D6" s="22" t="s">
        <v>16</v>
      </c>
      <c r="K6" s="155" t="s">
        <v>17</v>
      </c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R6" s="16"/>
      <c r="BE6" s="151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51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/>
      <c r="AR8" s="16"/>
      <c r="BE8" s="151"/>
      <c r="BS8" s="13" t="s">
        <v>6</v>
      </c>
    </row>
    <row r="9" spans="1:74" ht="14.4" customHeight="1">
      <c r="B9" s="16"/>
      <c r="AR9" s="16"/>
      <c r="BE9" s="151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151"/>
      <c r="BS10" s="13" t="s">
        <v>6</v>
      </c>
    </row>
    <row r="11" spans="1:74" ht="18.5" customHeight="1">
      <c r="B11" s="16"/>
      <c r="E11" s="21" t="s">
        <v>21</v>
      </c>
      <c r="AK11" s="23" t="s">
        <v>25</v>
      </c>
      <c r="AN11" s="21" t="s">
        <v>1</v>
      </c>
      <c r="AR11" s="16"/>
      <c r="BE11" s="151"/>
      <c r="BS11" s="13" t="s">
        <v>6</v>
      </c>
    </row>
    <row r="12" spans="1:74" ht="7" customHeight="1">
      <c r="B12" s="16"/>
      <c r="AR12" s="16"/>
      <c r="BE12" s="151"/>
      <c r="BS12" s="13" t="s">
        <v>6</v>
      </c>
    </row>
    <row r="13" spans="1:74" ht="12" customHeight="1">
      <c r="B13" s="16"/>
      <c r="D13" s="23" t="s">
        <v>26</v>
      </c>
      <c r="AK13" s="23" t="s">
        <v>24</v>
      </c>
      <c r="AN13" s="25"/>
      <c r="AR13" s="16"/>
      <c r="BE13" s="151"/>
      <c r="BS13" s="13" t="s">
        <v>6</v>
      </c>
    </row>
    <row r="14" spans="1:74" ht="12.5">
      <c r="B14" s="16"/>
      <c r="E14" s="156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23" t="s">
        <v>25</v>
      </c>
      <c r="AN14" s="25"/>
      <c r="AR14" s="16"/>
      <c r="BE14" s="151"/>
      <c r="BS14" s="13" t="s">
        <v>6</v>
      </c>
    </row>
    <row r="15" spans="1:74" ht="7" customHeight="1">
      <c r="B15" s="16"/>
      <c r="AR15" s="16"/>
      <c r="BE15" s="151"/>
      <c r="BS15" s="13" t="s">
        <v>3</v>
      </c>
    </row>
    <row r="16" spans="1:74" ht="12" customHeight="1">
      <c r="B16" s="16"/>
      <c r="D16" s="23" t="s">
        <v>27</v>
      </c>
      <c r="AK16" s="23" t="s">
        <v>24</v>
      </c>
      <c r="AN16" s="21" t="s">
        <v>1</v>
      </c>
      <c r="AR16" s="16"/>
      <c r="BE16" s="151"/>
      <c r="BS16" s="13" t="s">
        <v>3</v>
      </c>
    </row>
    <row r="17" spans="2:71" ht="18.5" customHeight="1">
      <c r="B17" s="16"/>
      <c r="E17" s="21" t="s">
        <v>21</v>
      </c>
      <c r="AK17" s="23" t="s">
        <v>25</v>
      </c>
      <c r="AN17" s="21" t="s">
        <v>1</v>
      </c>
      <c r="AR17" s="16"/>
      <c r="BE17" s="151"/>
      <c r="BS17" s="13" t="s">
        <v>28</v>
      </c>
    </row>
    <row r="18" spans="2:71" ht="7" customHeight="1">
      <c r="B18" s="16"/>
      <c r="AR18" s="16"/>
      <c r="BE18" s="151"/>
      <c r="BS18" s="13" t="s">
        <v>6</v>
      </c>
    </row>
    <row r="19" spans="2:71" ht="12" customHeight="1">
      <c r="B19" s="16"/>
      <c r="D19" s="23" t="s">
        <v>29</v>
      </c>
      <c r="AK19" s="23" t="s">
        <v>24</v>
      </c>
      <c r="AN19" s="21" t="s">
        <v>1</v>
      </c>
      <c r="AR19" s="16"/>
      <c r="BE19" s="151"/>
      <c r="BS19" s="13" t="s">
        <v>6</v>
      </c>
    </row>
    <row r="20" spans="2:71" ht="18.5" customHeight="1">
      <c r="B20" s="16"/>
      <c r="E20" s="21"/>
      <c r="AK20" s="23" t="s">
        <v>25</v>
      </c>
      <c r="AN20" s="21" t="s">
        <v>1</v>
      </c>
      <c r="AR20" s="16"/>
      <c r="BE20" s="151"/>
      <c r="BS20" s="13" t="s">
        <v>28</v>
      </c>
    </row>
    <row r="21" spans="2:71" ht="7" customHeight="1">
      <c r="B21" s="16"/>
      <c r="AR21" s="16"/>
      <c r="BE21" s="151"/>
    </row>
    <row r="22" spans="2:71" ht="12" customHeight="1">
      <c r="B22" s="16"/>
      <c r="D22" s="23" t="s">
        <v>30</v>
      </c>
      <c r="AR22" s="16"/>
      <c r="BE22" s="151"/>
    </row>
    <row r="23" spans="2:71" ht="16.5" customHeight="1">
      <c r="B23" s="16"/>
      <c r="E23" s="158" t="s">
        <v>1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R23" s="16"/>
      <c r="BE23" s="151"/>
    </row>
    <row r="24" spans="2:71" ht="7" customHeight="1">
      <c r="B24" s="16"/>
      <c r="AR24" s="16"/>
      <c r="BE24" s="151"/>
    </row>
    <row r="25" spans="2:71" ht="7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51"/>
    </row>
    <row r="26" spans="2:71" s="1" customFormat="1" ht="25.9" customHeight="1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59">
        <f>ROUND(AG94,2)</f>
        <v>0</v>
      </c>
      <c r="AL26" s="160"/>
      <c r="AM26" s="160"/>
      <c r="AN26" s="160"/>
      <c r="AO26" s="160"/>
      <c r="AR26" s="28"/>
      <c r="BE26" s="151"/>
    </row>
    <row r="27" spans="2:71" s="1" customFormat="1" ht="7" customHeight="1">
      <c r="B27" s="28"/>
      <c r="AR27" s="28"/>
      <c r="BE27" s="151"/>
    </row>
    <row r="28" spans="2:71" s="1" customFormat="1" ht="12.5">
      <c r="B28" s="28"/>
      <c r="L28" s="161" t="s">
        <v>32</v>
      </c>
      <c r="M28" s="161"/>
      <c r="N28" s="161"/>
      <c r="O28" s="161"/>
      <c r="P28" s="161"/>
      <c r="W28" s="161" t="s">
        <v>33</v>
      </c>
      <c r="X28" s="161"/>
      <c r="Y28" s="161"/>
      <c r="Z28" s="161"/>
      <c r="AA28" s="161"/>
      <c r="AB28" s="161"/>
      <c r="AC28" s="161"/>
      <c r="AD28" s="161"/>
      <c r="AE28" s="161"/>
      <c r="AK28" s="161" t="s">
        <v>34</v>
      </c>
      <c r="AL28" s="161"/>
      <c r="AM28" s="161"/>
      <c r="AN28" s="161"/>
      <c r="AO28" s="161"/>
      <c r="AR28" s="28"/>
      <c r="BE28" s="151"/>
    </row>
    <row r="29" spans="2:71" s="2" customFormat="1" ht="14.4" customHeight="1">
      <c r="B29" s="32"/>
      <c r="D29" s="23" t="s">
        <v>35</v>
      </c>
      <c r="F29" s="23" t="s">
        <v>36</v>
      </c>
      <c r="L29" s="164">
        <v>0.21</v>
      </c>
      <c r="M29" s="163"/>
      <c r="N29" s="163"/>
      <c r="O29" s="163"/>
      <c r="P29" s="163"/>
      <c r="W29" s="162">
        <f>ROUND(AZ94, 2)</f>
        <v>0</v>
      </c>
      <c r="X29" s="163"/>
      <c r="Y29" s="163"/>
      <c r="Z29" s="163"/>
      <c r="AA29" s="163"/>
      <c r="AB29" s="163"/>
      <c r="AC29" s="163"/>
      <c r="AD29" s="163"/>
      <c r="AE29" s="163"/>
      <c r="AK29" s="162">
        <f>ROUND(AV94, 2)</f>
        <v>0</v>
      </c>
      <c r="AL29" s="163"/>
      <c r="AM29" s="163"/>
      <c r="AN29" s="163"/>
      <c r="AO29" s="163"/>
      <c r="AR29" s="32"/>
      <c r="BE29" s="152"/>
    </row>
    <row r="30" spans="2:71" s="2" customFormat="1" ht="14.4" customHeight="1">
      <c r="B30" s="32"/>
      <c r="F30" s="23" t="s">
        <v>37</v>
      </c>
      <c r="L30" s="164">
        <v>0.12</v>
      </c>
      <c r="M30" s="163"/>
      <c r="N30" s="163"/>
      <c r="O30" s="163"/>
      <c r="P30" s="163"/>
      <c r="W30" s="162">
        <f>ROUND(BA94, 2)</f>
        <v>0</v>
      </c>
      <c r="X30" s="163"/>
      <c r="Y30" s="163"/>
      <c r="Z30" s="163"/>
      <c r="AA30" s="163"/>
      <c r="AB30" s="163"/>
      <c r="AC30" s="163"/>
      <c r="AD30" s="163"/>
      <c r="AE30" s="163"/>
      <c r="AK30" s="162">
        <f>ROUND(AW94, 2)</f>
        <v>0</v>
      </c>
      <c r="AL30" s="163"/>
      <c r="AM30" s="163"/>
      <c r="AN30" s="163"/>
      <c r="AO30" s="163"/>
      <c r="AR30" s="32"/>
      <c r="BE30" s="152"/>
    </row>
    <row r="31" spans="2:71" s="2" customFormat="1" ht="14.4" hidden="1" customHeight="1">
      <c r="B31" s="32"/>
      <c r="F31" s="23" t="s">
        <v>38</v>
      </c>
      <c r="L31" s="164">
        <v>0.21</v>
      </c>
      <c r="M31" s="163"/>
      <c r="N31" s="163"/>
      <c r="O31" s="163"/>
      <c r="P31" s="163"/>
      <c r="W31" s="162">
        <f>ROUND(BB94, 2)</f>
        <v>0</v>
      </c>
      <c r="X31" s="163"/>
      <c r="Y31" s="163"/>
      <c r="Z31" s="163"/>
      <c r="AA31" s="163"/>
      <c r="AB31" s="163"/>
      <c r="AC31" s="163"/>
      <c r="AD31" s="163"/>
      <c r="AE31" s="163"/>
      <c r="AK31" s="162">
        <v>0</v>
      </c>
      <c r="AL31" s="163"/>
      <c r="AM31" s="163"/>
      <c r="AN31" s="163"/>
      <c r="AO31" s="163"/>
      <c r="AR31" s="32"/>
      <c r="BE31" s="152"/>
    </row>
    <row r="32" spans="2:71" s="2" customFormat="1" ht="14.4" hidden="1" customHeight="1">
      <c r="B32" s="32"/>
      <c r="F32" s="23" t="s">
        <v>39</v>
      </c>
      <c r="L32" s="164">
        <v>0.12</v>
      </c>
      <c r="M32" s="163"/>
      <c r="N32" s="163"/>
      <c r="O32" s="163"/>
      <c r="P32" s="163"/>
      <c r="W32" s="162">
        <f>ROUND(BC94, 2)</f>
        <v>0</v>
      </c>
      <c r="X32" s="163"/>
      <c r="Y32" s="163"/>
      <c r="Z32" s="163"/>
      <c r="AA32" s="163"/>
      <c r="AB32" s="163"/>
      <c r="AC32" s="163"/>
      <c r="AD32" s="163"/>
      <c r="AE32" s="163"/>
      <c r="AK32" s="162">
        <v>0</v>
      </c>
      <c r="AL32" s="163"/>
      <c r="AM32" s="163"/>
      <c r="AN32" s="163"/>
      <c r="AO32" s="163"/>
      <c r="AR32" s="32"/>
      <c r="BE32" s="152"/>
    </row>
    <row r="33" spans="2:57" s="2" customFormat="1" ht="14.4" hidden="1" customHeight="1">
      <c r="B33" s="32"/>
      <c r="F33" s="23" t="s">
        <v>40</v>
      </c>
      <c r="L33" s="164">
        <v>0</v>
      </c>
      <c r="M33" s="163"/>
      <c r="N33" s="163"/>
      <c r="O33" s="163"/>
      <c r="P33" s="163"/>
      <c r="W33" s="162">
        <f>ROUND(BD94, 2)</f>
        <v>0</v>
      </c>
      <c r="X33" s="163"/>
      <c r="Y33" s="163"/>
      <c r="Z33" s="163"/>
      <c r="AA33" s="163"/>
      <c r="AB33" s="163"/>
      <c r="AC33" s="163"/>
      <c r="AD33" s="163"/>
      <c r="AE33" s="163"/>
      <c r="AK33" s="162">
        <v>0</v>
      </c>
      <c r="AL33" s="163"/>
      <c r="AM33" s="163"/>
      <c r="AN33" s="163"/>
      <c r="AO33" s="163"/>
      <c r="AR33" s="32"/>
      <c r="BE33" s="152"/>
    </row>
    <row r="34" spans="2:57" s="1" customFormat="1" ht="7" customHeight="1">
      <c r="B34" s="28"/>
      <c r="AR34" s="28"/>
      <c r="BE34" s="151"/>
    </row>
    <row r="35" spans="2:57" s="1" customFormat="1" ht="25.9" customHeight="1">
      <c r="B35" s="28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65" t="s">
        <v>43</v>
      </c>
      <c r="Y35" s="166"/>
      <c r="Z35" s="166"/>
      <c r="AA35" s="166"/>
      <c r="AB35" s="166"/>
      <c r="AC35" s="35"/>
      <c r="AD35" s="35"/>
      <c r="AE35" s="35"/>
      <c r="AF35" s="35"/>
      <c r="AG35" s="35"/>
      <c r="AH35" s="35"/>
      <c r="AI35" s="35"/>
      <c r="AJ35" s="35"/>
      <c r="AK35" s="167">
        <f>SUM(AK26:AK33)</f>
        <v>0</v>
      </c>
      <c r="AL35" s="166"/>
      <c r="AM35" s="166"/>
      <c r="AN35" s="166"/>
      <c r="AO35" s="168"/>
      <c r="AP35" s="33"/>
      <c r="AQ35" s="33"/>
      <c r="AR35" s="28"/>
    </row>
    <row r="36" spans="2:57" s="1" customFormat="1" ht="7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37" t="s">
        <v>44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45</v>
      </c>
      <c r="AI49" s="38"/>
      <c r="AJ49" s="38"/>
      <c r="AK49" s="38"/>
      <c r="AL49" s="38"/>
      <c r="AM49" s="38"/>
      <c r="AN49" s="38"/>
      <c r="AO49" s="38"/>
      <c r="AR49" s="28"/>
    </row>
    <row r="50" spans="2:44" ht="10">
      <c r="B50" s="16"/>
      <c r="AR50" s="16"/>
    </row>
    <row r="51" spans="2:44" ht="10">
      <c r="B51" s="16"/>
      <c r="AR51" s="16"/>
    </row>
    <row r="52" spans="2:44" ht="10">
      <c r="B52" s="16"/>
      <c r="AR52" s="16"/>
    </row>
    <row r="53" spans="2:44" ht="10">
      <c r="B53" s="16"/>
      <c r="AR53" s="16"/>
    </row>
    <row r="54" spans="2:44" ht="10">
      <c r="B54" s="16"/>
      <c r="AR54" s="16"/>
    </row>
    <row r="55" spans="2:44" ht="10">
      <c r="B55" s="16"/>
      <c r="AR55" s="16"/>
    </row>
    <row r="56" spans="2:44" ht="10">
      <c r="B56" s="16"/>
      <c r="AR56" s="16"/>
    </row>
    <row r="57" spans="2:44" ht="10">
      <c r="B57" s="16"/>
      <c r="AR57" s="16"/>
    </row>
    <row r="58" spans="2:44" ht="10">
      <c r="B58" s="16"/>
      <c r="AR58" s="16"/>
    </row>
    <row r="59" spans="2:44" ht="10">
      <c r="B59" s="16"/>
      <c r="AR59" s="16"/>
    </row>
    <row r="60" spans="2:44" s="1" customFormat="1" ht="12.5">
      <c r="B60" s="28"/>
      <c r="D60" s="39" t="s">
        <v>46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47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46</v>
      </c>
      <c r="AI60" s="30"/>
      <c r="AJ60" s="30"/>
      <c r="AK60" s="30"/>
      <c r="AL60" s="30"/>
      <c r="AM60" s="39" t="s">
        <v>47</v>
      </c>
      <c r="AN60" s="30"/>
      <c r="AO60" s="30"/>
      <c r="AR60" s="28"/>
    </row>
    <row r="61" spans="2:44" ht="10">
      <c r="B61" s="16"/>
      <c r="AR61" s="16"/>
    </row>
    <row r="62" spans="2:44" ht="10">
      <c r="B62" s="16"/>
      <c r="AR62" s="16"/>
    </row>
    <row r="63" spans="2:44" ht="10">
      <c r="B63" s="16"/>
      <c r="AR63" s="16"/>
    </row>
    <row r="64" spans="2:44" s="1" customFormat="1" ht="13">
      <c r="B64" s="28"/>
      <c r="D64" s="37" t="s">
        <v>48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49</v>
      </c>
      <c r="AI64" s="38"/>
      <c r="AJ64" s="38"/>
      <c r="AK64" s="38"/>
      <c r="AL64" s="38"/>
      <c r="AM64" s="38"/>
      <c r="AN64" s="38"/>
      <c r="AO64" s="38"/>
      <c r="AR64" s="28"/>
    </row>
    <row r="65" spans="2:44" ht="10">
      <c r="B65" s="16"/>
      <c r="AR65" s="16"/>
    </row>
    <row r="66" spans="2:44" ht="10">
      <c r="B66" s="16"/>
      <c r="AR66" s="16"/>
    </row>
    <row r="67" spans="2:44" ht="10">
      <c r="B67" s="16"/>
      <c r="AR67" s="16"/>
    </row>
    <row r="68" spans="2:44" ht="10">
      <c r="B68" s="16"/>
      <c r="AR68" s="16"/>
    </row>
    <row r="69" spans="2:44" ht="10">
      <c r="B69" s="16"/>
      <c r="AR69" s="16"/>
    </row>
    <row r="70" spans="2:44" ht="10">
      <c r="B70" s="16"/>
      <c r="AR70" s="16"/>
    </row>
    <row r="71" spans="2:44" ht="10">
      <c r="B71" s="16"/>
      <c r="AR71" s="16"/>
    </row>
    <row r="72" spans="2:44" ht="10">
      <c r="B72" s="16"/>
      <c r="AR72" s="16"/>
    </row>
    <row r="73" spans="2:44" ht="10">
      <c r="B73" s="16"/>
      <c r="AR73" s="16"/>
    </row>
    <row r="74" spans="2:44" ht="10">
      <c r="B74" s="16"/>
      <c r="AR74" s="16"/>
    </row>
    <row r="75" spans="2:44" s="1" customFormat="1" ht="12.5">
      <c r="B75" s="28"/>
      <c r="D75" s="39" t="s">
        <v>46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47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46</v>
      </c>
      <c r="AI75" s="30"/>
      <c r="AJ75" s="30"/>
      <c r="AK75" s="30"/>
      <c r="AL75" s="30"/>
      <c r="AM75" s="39" t="s">
        <v>47</v>
      </c>
      <c r="AN75" s="30"/>
      <c r="AO75" s="30"/>
      <c r="AR75" s="28"/>
    </row>
    <row r="76" spans="2:44" s="1" customFormat="1" ht="10">
      <c r="B76" s="28"/>
      <c r="AR76" s="28"/>
    </row>
    <row r="77" spans="2:44" s="1" customFormat="1" ht="7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5" customHeight="1">
      <c r="B82" s="28"/>
      <c r="C82" s="17" t="s">
        <v>50</v>
      </c>
      <c r="AR82" s="28"/>
    </row>
    <row r="83" spans="1:91" s="1" customFormat="1" ht="7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ST4443</v>
      </c>
      <c r="AR84" s="44"/>
    </row>
    <row r="85" spans="1:91" s="4" customFormat="1" ht="37" customHeight="1">
      <c r="B85" s="45"/>
      <c r="C85" s="46" t="s">
        <v>16</v>
      </c>
      <c r="L85" s="169" t="str">
        <f>K6</f>
        <v>Lužnice, ř.km 4,350 - 5,100, Koloděje nad Lužnicí - odstranění nánosů</v>
      </c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/>
      <c r="AH85" s="170"/>
      <c r="AI85" s="170"/>
      <c r="AJ85" s="170"/>
      <c r="AR85" s="45"/>
    </row>
    <row r="86" spans="1:91" s="1" customFormat="1" ht="7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 xml:space="preserve"> </v>
      </c>
      <c r="AI87" s="23" t="s">
        <v>22</v>
      </c>
      <c r="AM87" s="171" t="str">
        <f>IF(AN8= "","",AN8)</f>
        <v/>
      </c>
      <c r="AN87" s="171"/>
      <c r="AR87" s="28"/>
    </row>
    <row r="88" spans="1:91" s="1" customFormat="1" ht="7" customHeight="1">
      <c r="B88" s="28"/>
      <c r="AR88" s="28"/>
    </row>
    <row r="89" spans="1:91" s="1" customFormat="1" ht="15.15" customHeight="1">
      <c r="B89" s="28"/>
      <c r="C89" s="23" t="s">
        <v>23</v>
      </c>
      <c r="L89" s="3" t="str">
        <f>IF(E11= "","",E11)</f>
        <v xml:space="preserve"> </v>
      </c>
      <c r="AI89" s="23" t="s">
        <v>27</v>
      </c>
      <c r="AM89" s="172" t="str">
        <f>IF(E17="","",E17)</f>
        <v xml:space="preserve"> </v>
      </c>
      <c r="AN89" s="173"/>
      <c r="AO89" s="173"/>
      <c r="AP89" s="173"/>
      <c r="AR89" s="28"/>
      <c r="AS89" s="174" t="s">
        <v>51</v>
      </c>
      <c r="AT89" s="175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15" customHeight="1">
      <c r="B90" s="28"/>
      <c r="C90" s="23" t="s">
        <v>26</v>
      </c>
      <c r="L90" s="3"/>
      <c r="AI90" s="23" t="s">
        <v>29</v>
      </c>
      <c r="AM90" s="172" t="str">
        <f>IF(E20="","",E20)</f>
        <v/>
      </c>
      <c r="AN90" s="173"/>
      <c r="AO90" s="173"/>
      <c r="AP90" s="173"/>
      <c r="AR90" s="28"/>
      <c r="AS90" s="176"/>
      <c r="AT90" s="177"/>
      <c r="BD90" s="52"/>
    </row>
    <row r="91" spans="1:91" s="1" customFormat="1" ht="10.75" customHeight="1">
      <c r="B91" s="28"/>
      <c r="AR91" s="28"/>
      <c r="AS91" s="176"/>
      <c r="AT91" s="177"/>
      <c r="BD91" s="52"/>
    </row>
    <row r="92" spans="1:91" s="1" customFormat="1" ht="29.25" customHeight="1">
      <c r="B92" s="28"/>
      <c r="C92" s="178" t="s">
        <v>52</v>
      </c>
      <c r="D92" s="179"/>
      <c r="E92" s="179"/>
      <c r="F92" s="179"/>
      <c r="G92" s="179"/>
      <c r="H92" s="53"/>
      <c r="I92" s="180" t="s">
        <v>53</v>
      </c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81" t="s">
        <v>54</v>
      </c>
      <c r="AH92" s="179"/>
      <c r="AI92" s="179"/>
      <c r="AJ92" s="179"/>
      <c r="AK92" s="179"/>
      <c r="AL92" s="179"/>
      <c r="AM92" s="179"/>
      <c r="AN92" s="180" t="s">
        <v>55</v>
      </c>
      <c r="AO92" s="179"/>
      <c r="AP92" s="182"/>
      <c r="AQ92" s="54" t="s">
        <v>56</v>
      </c>
      <c r="AR92" s="28"/>
      <c r="AS92" s="55" t="s">
        <v>57</v>
      </c>
      <c r="AT92" s="56" t="s">
        <v>58</v>
      </c>
      <c r="AU92" s="56" t="s">
        <v>59</v>
      </c>
      <c r="AV92" s="56" t="s">
        <v>60</v>
      </c>
      <c r="AW92" s="56" t="s">
        <v>61</v>
      </c>
      <c r="AX92" s="56" t="s">
        <v>62</v>
      </c>
      <c r="AY92" s="56" t="s">
        <v>63</v>
      </c>
      <c r="AZ92" s="56" t="s">
        <v>64</v>
      </c>
      <c r="BA92" s="56" t="s">
        <v>65</v>
      </c>
      <c r="BB92" s="56" t="s">
        <v>66</v>
      </c>
      <c r="BC92" s="56" t="s">
        <v>67</v>
      </c>
      <c r="BD92" s="57" t="s">
        <v>68</v>
      </c>
    </row>
    <row r="93" spans="1:91" s="1" customFormat="1" ht="10.75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" customHeight="1">
      <c r="B94" s="59"/>
      <c r="C94" s="60" t="s">
        <v>69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6">
        <f>ROUND(SUM(AG95:AG96),2)</f>
        <v>0</v>
      </c>
      <c r="AH94" s="186"/>
      <c r="AI94" s="186"/>
      <c r="AJ94" s="186"/>
      <c r="AK94" s="186"/>
      <c r="AL94" s="186"/>
      <c r="AM94" s="186"/>
      <c r="AN94" s="187">
        <f>SUM(AG94,AT94)</f>
        <v>0</v>
      </c>
      <c r="AO94" s="187"/>
      <c r="AP94" s="187"/>
      <c r="AQ94" s="63" t="s">
        <v>1</v>
      </c>
      <c r="AR94" s="59"/>
      <c r="AS94" s="64">
        <f>ROUND(SUM(AS95:AS96),2)</f>
        <v>0</v>
      </c>
      <c r="AT94" s="65">
        <f>ROUND(SUM(AV94:AW94),2)</f>
        <v>0</v>
      </c>
      <c r="AU94" s="66">
        <f>ROUND(SUM(AU95:AU96),5)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ROUND(SUM(AZ95:AZ96),2)</f>
        <v>0</v>
      </c>
      <c r="BA94" s="65">
        <f>ROUND(SUM(BA95:BA96),2)</f>
        <v>0</v>
      </c>
      <c r="BB94" s="65">
        <f>ROUND(SUM(BB95:BB96),2)</f>
        <v>0</v>
      </c>
      <c r="BC94" s="65">
        <f>ROUND(SUM(BC95:BC96),2)</f>
        <v>0</v>
      </c>
      <c r="BD94" s="67">
        <f>ROUND(SUM(BD95:BD96),2)</f>
        <v>0</v>
      </c>
      <c r="BS94" s="68" t="s">
        <v>70</v>
      </c>
      <c r="BT94" s="68" t="s">
        <v>71</v>
      </c>
      <c r="BU94" s="69" t="s">
        <v>72</v>
      </c>
      <c r="BV94" s="68" t="s">
        <v>73</v>
      </c>
      <c r="BW94" s="68" t="s">
        <v>4</v>
      </c>
      <c r="BX94" s="68" t="s">
        <v>74</v>
      </c>
      <c r="CL94" s="68" t="s">
        <v>1</v>
      </c>
    </row>
    <row r="95" spans="1:91" s="6" customFormat="1" ht="16.5" customHeight="1">
      <c r="A95" s="70" t="s">
        <v>75</v>
      </c>
      <c r="B95" s="71"/>
      <c r="C95" s="72"/>
      <c r="D95" s="185" t="s">
        <v>76</v>
      </c>
      <c r="E95" s="185"/>
      <c r="F95" s="185"/>
      <c r="G95" s="185"/>
      <c r="H95" s="185"/>
      <c r="I95" s="73"/>
      <c r="J95" s="185" t="s">
        <v>77</v>
      </c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3">
        <f>'4443a - Stavební objekt'!J30</f>
        <v>0</v>
      </c>
      <c r="AH95" s="184"/>
      <c r="AI95" s="184"/>
      <c r="AJ95" s="184"/>
      <c r="AK95" s="184"/>
      <c r="AL95" s="184"/>
      <c r="AM95" s="184"/>
      <c r="AN95" s="183">
        <f>SUM(AG95,AT95)</f>
        <v>0</v>
      </c>
      <c r="AO95" s="184"/>
      <c r="AP95" s="184"/>
      <c r="AQ95" s="74" t="s">
        <v>78</v>
      </c>
      <c r="AR95" s="71"/>
      <c r="AS95" s="75">
        <v>0</v>
      </c>
      <c r="AT95" s="76">
        <f>ROUND(SUM(AV95:AW95),2)</f>
        <v>0</v>
      </c>
      <c r="AU95" s="77">
        <f>'4443a - Stavební objekt'!P118</f>
        <v>0</v>
      </c>
      <c r="AV95" s="76">
        <f>'4443a - Stavební objekt'!J33</f>
        <v>0</v>
      </c>
      <c r="AW95" s="76">
        <f>'4443a - Stavební objekt'!J34</f>
        <v>0</v>
      </c>
      <c r="AX95" s="76">
        <f>'4443a - Stavební objekt'!J35</f>
        <v>0</v>
      </c>
      <c r="AY95" s="76">
        <f>'4443a - Stavební objekt'!J36</f>
        <v>0</v>
      </c>
      <c r="AZ95" s="76">
        <f>'4443a - Stavební objekt'!F33</f>
        <v>0</v>
      </c>
      <c r="BA95" s="76">
        <f>'4443a - Stavební objekt'!F34</f>
        <v>0</v>
      </c>
      <c r="BB95" s="76">
        <f>'4443a - Stavební objekt'!F35</f>
        <v>0</v>
      </c>
      <c r="BC95" s="76">
        <f>'4443a - Stavební objekt'!F36</f>
        <v>0</v>
      </c>
      <c r="BD95" s="78">
        <f>'4443a - Stavební objekt'!F37</f>
        <v>0</v>
      </c>
      <c r="BT95" s="79" t="s">
        <v>79</v>
      </c>
      <c r="BV95" s="79" t="s">
        <v>73</v>
      </c>
      <c r="BW95" s="79" t="s">
        <v>80</v>
      </c>
      <c r="BX95" s="79" t="s">
        <v>4</v>
      </c>
      <c r="CL95" s="79" t="s">
        <v>1</v>
      </c>
      <c r="CM95" s="79" t="s">
        <v>81</v>
      </c>
    </row>
    <row r="96" spans="1:91" s="6" customFormat="1" ht="16.5" customHeight="1">
      <c r="A96" s="70" t="s">
        <v>75</v>
      </c>
      <c r="B96" s="71"/>
      <c r="C96" s="72"/>
      <c r="D96" s="185" t="s">
        <v>82</v>
      </c>
      <c r="E96" s="185"/>
      <c r="F96" s="185"/>
      <c r="G96" s="185"/>
      <c r="H96" s="185"/>
      <c r="I96" s="73"/>
      <c r="J96" s="185" t="s">
        <v>83</v>
      </c>
      <c r="K96" s="185"/>
      <c r="L96" s="185"/>
      <c r="M96" s="185"/>
      <c r="N96" s="185"/>
      <c r="O96" s="185"/>
      <c r="P96" s="185"/>
      <c r="Q96" s="185"/>
      <c r="R96" s="185"/>
      <c r="S96" s="185"/>
      <c r="T96" s="185"/>
      <c r="U96" s="185"/>
      <c r="V96" s="185"/>
      <c r="W96" s="185"/>
      <c r="X96" s="185"/>
      <c r="Y96" s="185"/>
      <c r="Z96" s="185"/>
      <c r="AA96" s="185"/>
      <c r="AB96" s="185"/>
      <c r="AC96" s="185"/>
      <c r="AD96" s="185"/>
      <c r="AE96" s="185"/>
      <c r="AF96" s="185"/>
      <c r="AG96" s="183">
        <f>'4443b - Vedlejší rozpočto...'!J30</f>
        <v>0</v>
      </c>
      <c r="AH96" s="184"/>
      <c r="AI96" s="184"/>
      <c r="AJ96" s="184"/>
      <c r="AK96" s="184"/>
      <c r="AL96" s="184"/>
      <c r="AM96" s="184"/>
      <c r="AN96" s="183">
        <f>SUM(AG96,AT96)</f>
        <v>0</v>
      </c>
      <c r="AO96" s="184"/>
      <c r="AP96" s="184"/>
      <c r="AQ96" s="74" t="s">
        <v>78</v>
      </c>
      <c r="AR96" s="71"/>
      <c r="AS96" s="80">
        <v>0</v>
      </c>
      <c r="AT96" s="81">
        <f>ROUND(SUM(AV96:AW96),2)</f>
        <v>0</v>
      </c>
      <c r="AU96" s="82">
        <f>'4443b - Vedlejší rozpočto...'!P118</f>
        <v>0</v>
      </c>
      <c r="AV96" s="81">
        <f>'4443b - Vedlejší rozpočto...'!J33</f>
        <v>0</v>
      </c>
      <c r="AW96" s="81">
        <f>'4443b - Vedlejší rozpočto...'!J34</f>
        <v>0</v>
      </c>
      <c r="AX96" s="81">
        <f>'4443b - Vedlejší rozpočto...'!J35</f>
        <v>0</v>
      </c>
      <c r="AY96" s="81">
        <f>'4443b - Vedlejší rozpočto...'!J36</f>
        <v>0</v>
      </c>
      <c r="AZ96" s="81">
        <f>'4443b - Vedlejší rozpočto...'!F33</f>
        <v>0</v>
      </c>
      <c r="BA96" s="81">
        <f>'4443b - Vedlejší rozpočto...'!F34</f>
        <v>0</v>
      </c>
      <c r="BB96" s="81">
        <f>'4443b - Vedlejší rozpočto...'!F35</f>
        <v>0</v>
      </c>
      <c r="BC96" s="81">
        <f>'4443b - Vedlejší rozpočto...'!F36</f>
        <v>0</v>
      </c>
      <c r="BD96" s="83">
        <f>'4443b - Vedlejší rozpočto...'!F37</f>
        <v>0</v>
      </c>
      <c r="BT96" s="79" t="s">
        <v>79</v>
      </c>
      <c r="BV96" s="79" t="s">
        <v>73</v>
      </c>
      <c r="BW96" s="79" t="s">
        <v>84</v>
      </c>
      <c r="BX96" s="79" t="s">
        <v>4</v>
      </c>
      <c r="CL96" s="79" t="s">
        <v>1</v>
      </c>
      <c r="CM96" s="79" t="s">
        <v>81</v>
      </c>
    </row>
    <row r="97" spans="2:44" s="1" customFormat="1" ht="30" customHeight="1">
      <c r="B97" s="28"/>
      <c r="AR97" s="28"/>
    </row>
    <row r="98" spans="2:44" s="1" customFormat="1" ht="7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28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4443a - Stavební objekt'!C2" display="/" xr:uid="{00000000-0004-0000-0000-000000000000}"/>
    <hyperlink ref="A96" location="'4443b - Vedlejší rozpočto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3"/>
  <sheetViews>
    <sheetView showGridLines="0" workbookViewId="0">
      <selection activeCell="J115" sqref="J115"/>
    </sheetView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8" t="s">
        <v>5</v>
      </c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13" t="s">
        <v>80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81</v>
      </c>
    </row>
    <row r="4" spans="2:46" ht="25" customHeight="1">
      <c r="B4" s="16"/>
      <c r="D4" s="17" t="s">
        <v>85</v>
      </c>
      <c r="L4" s="16"/>
      <c r="M4" s="84" t="s">
        <v>10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89" t="str">
        <f>'Rekapitulace stavby'!K6</f>
        <v>Lužnice, ř.km 4,350 - 5,100, Koloděje nad Lužnicí - odstranění nánosů</v>
      </c>
      <c r="F7" s="190"/>
      <c r="G7" s="190"/>
      <c r="H7" s="190"/>
      <c r="L7" s="16"/>
    </row>
    <row r="8" spans="2:46" s="1" customFormat="1" ht="12" customHeight="1">
      <c r="B8" s="28"/>
      <c r="D8" s="23" t="s">
        <v>86</v>
      </c>
      <c r="L8" s="28"/>
    </row>
    <row r="9" spans="2:46" s="1" customFormat="1" ht="16.5" customHeight="1">
      <c r="B9" s="28"/>
      <c r="E9" s="169" t="s">
        <v>87</v>
      </c>
      <c r="F9" s="191"/>
      <c r="G9" s="191"/>
      <c r="H9" s="191"/>
      <c r="L9" s="28"/>
    </row>
    <row r="10" spans="2:46" s="1" customFormat="1" ht="10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/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25</v>
      </c>
      <c r="J15" s="21" t="str">
        <f>IF('Rekapitulace stavby'!AN11="","",'Rekapitulace stavby'!AN11)</f>
        <v/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24</v>
      </c>
      <c r="J17" s="24"/>
      <c r="L17" s="28"/>
    </row>
    <row r="18" spans="2:12" s="1" customFormat="1" ht="18" customHeight="1">
      <c r="B18" s="28"/>
      <c r="E18" s="192"/>
      <c r="F18" s="153"/>
      <c r="G18" s="153"/>
      <c r="H18" s="153"/>
      <c r="I18" s="23" t="s">
        <v>25</v>
      </c>
      <c r="J18" s="24"/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24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25</v>
      </c>
      <c r="J21" s="21" t="str">
        <f>IF('Rekapitulace stavby'!AN17="","",'Rekapitulace stavby'!AN17)</f>
        <v/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/>
      <c r="I24" s="23" t="s">
        <v>25</v>
      </c>
      <c r="J24" s="21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30</v>
      </c>
      <c r="L26" s="28"/>
    </row>
    <row r="27" spans="2:12" s="7" customFormat="1" ht="16.5" customHeight="1">
      <c r="B27" s="85"/>
      <c r="E27" s="158" t="s">
        <v>1</v>
      </c>
      <c r="F27" s="158"/>
      <c r="G27" s="158"/>
      <c r="H27" s="158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31</v>
      </c>
      <c r="J30" s="62">
        <f>ROUND(J118,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" customHeight="1">
      <c r="B33" s="28"/>
      <c r="D33" s="51" t="s">
        <v>35</v>
      </c>
      <c r="E33" s="23" t="s">
        <v>36</v>
      </c>
      <c r="F33" s="87">
        <f>ROUND((SUM(BE118:BE122)),  2)</f>
        <v>0</v>
      </c>
      <c r="I33" s="88">
        <v>0.21</v>
      </c>
      <c r="J33" s="87">
        <f>ROUND(((SUM(BE118:BE122))*I33),  2)</f>
        <v>0</v>
      </c>
      <c r="L33" s="28"/>
    </row>
    <row r="34" spans="2:12" s="1" customFormat="1" ht="14.4" customHeight="1">
      <c r="B34" s="28"/>
      <c r="E34" s="23" t="s">
        <v>37</v>
      </c>
      <c r="F34" s="87">
        <f>ROUND((SUM(BF118:BF122)),  2)</f>
        <v>0</v>
      </c>
      <c r="I34" s="88">
        <v>0.12</v>
      </c>
      <c r="J34" s="87">
        <f>ROUND(((SUM(BF118:BF122))*I34),  2)</f>
        <v>0</v>
      </c>
      <c r="L34" s="28"/>
    </row>
    <row r="35" spans="2:12" s="1" customFormat="1" ht="14.4" hidden="1" customHeight="1">
      <c r="B35" s="28"/>
      <c r="E35" s="23" t="s">
        <v>38</v>
      </c>
      <c r="F35" s="87">
        <f>ROUND((SUM(BG118:BG122)),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3" t="s">
        <v>39</v>
      </c>
      <c r="F36" s="87">
        <f>ROUND((SUM(BH118:BH122)),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3" t="s">
        <v>40</v>
      </c>
      <c r="F37" s="87">
        <f>ROUND((SUM(BI118:BI122)),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41</v>
      </c>
      <c r="E39" s="53"/>
      <c r="F39" s="53"/>
      <c r="G39" s="91" t="s">
        <v>42</v>
      </c>
      <c r="H39" s="92" t="s">
        <v>43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8"/>
    </row>
    <row r="51" spans="2:12" ht="10">
      <c r="B51" s="16"/>
      <c r="L51" s="16"/>
    </row>
    <row r="52" spans="2:12" ht="10">
      <c r="B52" s="16"/>
      <c r="L52" s="16"/>
    </row>
    <row r="53" spans="2:12" ht="10">
      <c r="B53" s="16"/>
      <c r="L53" s="16"/>
    </row>
    <row r="54" spans="2:12" ht="10">
      <c r="B54" s="16"/>
      <c r="L54" s="16"/>
    </row>
    <row r="55" spans="2:12" ht="10">
      <c r="B55" s="16"/>
      <c r="L55" s="16"/>
    </row>
    <row r="56" spans="2:12" ht="10">
      <c r="B56" s="16"/>
      <c r="L56" s="16"/>
    </row>
    <row r="57" spans="2:12" ht="10">
      <c r="B57" s="16"/>
      <c r="L57" s="16"/>
    </row>
    <row r="58" spans="2:12" ht="10">
      <c r="B58" s="16"/>
      <c r="L58" s="16"/>
    </row>
    <row r="59" spans="2:12" ht="10">
      <c r="B59" s="16"/>
      <c r="L59" s="16"/>
    </row>
    <row r="60" spans="2:12" ht="10">
      <c r="B60" s="16"/>
      <c r="L60" s="16"/>
    </row>
    <row r="61" spans="2:12" s="1" customFormat="1" ht="12.5">
      <c r="B61" s="28"/>
      <c r="D61" s="39" t="s">
        <v>46</v>
      </c>
      <c r="E61" s="30"/>
      <c r="F61" s="95" t="s">
        <v>47</v>
      </c>
      <c r="G61" s="39" t="s">
        <v>46</v>
      </c>
      <c r="H61" s="30"/>
      <c r="I61" s="30"/>
      <c r="J61" s="96" t="s">
        <v>47</v>
      </c>
      <c r="K61" s="30"/>
      <c r="L61" s="28"/>
    </row>
    <row r="62" spans="2:12" ht="10">
      <c r="B62" s="16"/>
      <c r="L62" s="16"/>
    </row>
    <row r="63" spans="2:12" ht="10">
      <c r="B63" s="16"/>
      <c r="L63" s="16"/>
    </row>
    <row r="64" spans="2:12" ht="10">
      <c r="B64" s="16"/>
      <c r="L64" s="16"/>
    </row>
    <row r="65" spans="2:12" s="1" customFormat="1" ht="13">
      <c r="B65" s="28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8"/>
    </row>
    <row r="66" spans="2:12" ht="10">
      <c r="B66" s="16"/>
      <c r="L66" s="16"/>
    </row>
    <row r="67" spans="2:12" ht="10">
      <c r="B67" s="16"/>
      <c r="L67" s="16"/>
    </row>
    <row r="68" spans="2:12" ht="10">
      <c r="B68" s="16"/>
      <c r="L68" s="16"/>
    </row>
    <row r="69" spans="2:12" ht="10">
      <c r="B69" s="16"/>
      <c r="L69" s="16"/>
    </row>
    <row r="70" spans="2:12" ht="10">
      <c r="B70" s="16"/>
      <c r="L70" s="16"/>
    </row>
    <row r="71" spans="2:12" ht="10">
      <c r="B71" s="16"/>
      <c r="L71" s="16"/>
    </row>
    <row r="72" spans="2:12" ht="10">
      <c r="B72" s="16"/>
      <c r="L72" s="16"/>
    </row>
    <row r="73" spans="2:12" ht="10">
      <c r="B73" s="16"/>
      <c r="L73" s="16"/>
    </row>
    <row r="74" spans="2:12" ht="10">
      <c r="B74" s="16"/>
      <c r="L74" s="16"/>
    </row>
    <row r="75" spans="2:12" ht="10">
      <c r="B75" s="16"/>
      <c r="L75" s="16"/>
    </row>
    <row r="76" spans="2:12" s="1" customFormat="1" ht="12.5">
      <c r="B76" s="28"/>
      <c r="D76" s="39" t="s">
        <v>46</v>
      </c>
      <c r="E76" s="30"/>
      <c r="F76" s="95" t="s">
        <v>47</v>
      </c>
      <c r="G76" s="39" t="s">
        <v>46</v>
      </c>
      <c r="H76" s="30"/>
      <c r="I76" s="30"/>
      <c r="J76" s="96" t="s">
        <v>47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17" t="s">
        <v>88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26.25" customHeight="1">
      <c r="B85" s="28"/>
      <c r="E85" s="189" t="str">
        <f>E7</f>
        <v>Lužnice, ř.km 4,350 - 5,100, Koloděje nad Lužnicí - odstranění nánosů</v>
      </c>
      <c r="F85" s="190"/>
      <c r="G85" s="190"/>
      <c r="H85" s="190"/>
      <c r="L85" s="28"/>
    </row>
    <row r="86" spans="2:47" s="1" customFormat="1" ht="12" customHeight="1">
      <c r="B86" s="28"/>
      <c r="C86" s="23" t="s">
        <v>86</v>
      </c>
      <c r="L86" s="28"/>
    </row>
    <row r="87" spans="2:47" s="1" customFormat="1" ht="16.5" customHeight="1">
      <c r="B87" s="28"/>
      <c r="E87" s="169" t="str">
        <f>E9</f>
        <v>4443a - Stavební objekt</v>
      </c>
      <c r="F87" s="191"/>
      <c r="G87" s="191"/>
      <c r="H87" s="191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/>
      </c>
      <c r="L89" s="28"/>
    </row>
    <row r="90" spans="2:47" s="1" customFormat="1" ht="7" customHeight="1">
      <c r="B90" s="28"/>
      <c r="L90" s="28"/>
    </row>
    <row r="91" spans="2:47" s="1" customFormat="1" ht="15.15" customHeight="1">
      <c r="B91" s="28"/>
      <c r="C91" s="23" t="s">
        <v>23</v>
      </c>
      <c r="F91" s="21" t="str">
        <f>E15</f>
        <v xml:space="preserve"> </v>
      </c>
      <c r="I91" s="23" t="s">
        <v>27</v>
      </c>
      <c r="J91" s="26" t="str">
        <f>E21</f>
        <v xml:space="preserve"> </v>
      </c>
      <c r="L91" s="28"/>
    </row>
    <row r="92" spans="2:47" s="1" customFormat="1" ht="15.15" customHeight="1">
      <c r="B92" s="28"/>
      <c r="C92" s="23" t="s">
        <v>26</v>
      </c>
      <c r="F92" s="21" t="str">
        <f>IF(E18="","",E18)</f>
        <v/>
      </c>
      <c r="I92" s="23" t="s">
        <v>29</v>
      </c>
      <c r="J92" s="26"/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89</v>
      </c>
      <c r="D94" s="89"/>
      <c r="E94" s="89"/>
      <c r="F94" s="89"/>
      <c r="G94" s="89"/>
      <c r="H94" s="89"/>
      <c r="I94" s="89"/>
      <c r="J94" s="98" t="s">
        <v>90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91</v>
      </c>
      <c r="J96" s="62">
        <f>J118</f>
        <v>0</v>
      </c>
      <c r="L96" s="28"/>
      <c r="AU96" s="13" t="s">
        <v>92</v>
      </c>
    </row>
    <row r="97" spans="2:12" s="8" customFormat="1" ht="25" customHeight="1">
      <c r="B97" s="100"/>
      <c r="D97" s="101" t="s">
        <v>93</v>
      </c>
      <c r="E97" s="102"/>
      <c r="F97" s="102"/>
      <c r="G97" s="102"/>
      <c r="H97" s="102"/>
      <c r="I97" s="102"/>
      <c r="J97" s="103">
        <f>J119</f>
        <v>0</v>
      </c>
      <c r="L97" s="100"/>
    </row>
    <row r="98" spans="2:12" s="9" customFormat="1" ht="19.899999999999999" customHeight="1">
      <c r="B98" s="104"/>
      <c r="D98" s="105" t="s">
        <v>94</v>
      </c>
      <c r="E98" s="106"/>
      <c r="F98" s="106"/>
      <c r="G98" s="106"/>
      <c r="H98" s="106"/>
      <c r="I98" s="106"/>
      <c r="J98" s="107">
        <f>J120</f>
        <v>0</v>
      </c>
      <c r="L98" s="104"/>
    </row>
    <row r="99" spans="2:12" s="1" customFormat="1" ht="21.75" customHeight="1">
      <c r="B99" s="28"/>
      <c r="L99" s="28"/>
    </row>
    <row r="100" spans="2:12" s="1" customFormat="1" ht="7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7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5" customHeight="1">
      <c r="B105" s="28"/>
      <c r="C105" s="17" t="s">
        <v>95</v>
      </c>
      <c r="L105" s="28"/>
    </row>
    <row r="106" spans="2:12" s="1" customFormat="1" ht="7" customHeight="1">
      <c r="B106" s="28"/>
      <c r="L106" s="28"/>
    </row>
    <row r="107" spans="2:12" s="1" customFormat="1" ht="12" customHeight="1">
      <c r="B107" s="28"/>
      <c r="C107" s="23" t="s">
        <v>16</v>
      </c>
      <c r="L107" s="28"/>
    </row>
    <row r="108" spans="2:12" s="1" customFormat="1" ht="26.25" customHeight="1">
      <c r="B108" s="28"/>
      <c r="E108" s="189" t="str">
        <f>E7</f>
        <v>Lužnice, ř.km 4,350 - 5,100, Koloděje nad Lužnicí - odstranění nánosů</v>
      </c>
      <c r="F108" s="190"/>
      <c r="G108" s="190"/>
      <c r="H108" s="190"/>
      <c r="L108" s="28"/>
    </row>
    <row r="109" spans="2:12" s="1" customFormat="1" ht="12" customHeight="1">
      <c r="B109" s="28"/>
      <c r="C109" s="23" t="s">
        <v>86</v>
      </c>
      <c r="L109" s="28"/>
    </row>
    <row r="110" spans="2:12" s="1" customFormat="1" ht="16.5" customHeight="1">
      <c r="B110" s="28"/>
      <c r="E110" s="169" t="str">
        <f>E9</f>
        <v>4443a - Stavební objekt</v>
      </c>
      <c r="F110" s="191"/>
      <c r="G110" s="191"/>
      <c r="H110" s="191"/>
      <c r="L110" s="28"/>
    </row>
    <row r="111" spans="2:12" s="1" customFormat="1" ht="7" customHeight="1">
      <c r="B111" s="28"/>
      <c r="L111" s="28"/>
    </row>
    <row r="112" spans="2:12" s="1" customFormat="1" ht="12" customHeight="1">
      <c r="B112" s="28"/>
      <c r="C112" s="23" t="s">
        <v>20</v>
      </c>
      <c r="F112" s="21" t="str">
        <f>F12</f>
        <v xml:space="preserve"> </v>
      </c>
      <c r="I112" s="23" t="s">
        <v>22</v>
      </c>
      <c r="J112" s="48" t="str">
        <f>IF(J12="","",J12)</f>
        <v/>
      </c>
      <c r="L112" s="28"/>
    </row>
    <row r="113" spans="2:65" s="1" customFormat="1" ht="7" customHeight="1">
      <c r="B113" s="28"/>
      <c r="L113" s="28"/>
    </row>
    <row r="114" spans="2:65" s="1" customFormat="1" ht="15.15" customHeight="1">
      <c r="B114" s="28"/>
      <c r="C114" s="23" t="s">
        <v>23</v>
      </c>
      <c r="F114" s="21" t="str">
        <f>E15</f>
        <v xml:space="preserve"> </v>
      </c>
      <c r="I114" s="23" t="s">
        <v>27</v>
      </c>
      <c r="J114" s="26" t="str">
        <f>E21</f>
        <v xml:space="preserve"> </v>
      </c>
      <c r="L114" s="28"/>
    </row>
    <row r="115" spans="2:65" s="1" customFormat="1" ht="15.15" customHeight="1">
      <c r="B115" s="28"/>
      <c r="C115" s="23" t="s">
        <v>26</v>
      </c>
      <c r="F115" s="21" t="str">
        <f>IF(E18="","",E18)</f>
        <v/>
      </c>
      <c r="I115" s="23" t="s">
        <v>29</v>
      </c>
      <c r="J115" s="26"/>
      <c r="L115" s="28"/>
    </row>
    <row r="116" spans="2:65" s="1" customFormat="1" ht="10.25" customHeight="1">
      <c r="B116" s="28"/>
      <c r="L116" s="28"/>
    </row>
    <row r="117" spans="2:65" s="10" customFormat="1" ht="29.25" customHeight="1">
      <c r="B117" s="108"/>
      <c r="C117" s="109" t="s">
        <v>96</v>
      </c>
      <c r="D117" s="110" t="s">
        <v>56</v>
      </c>
      <c r="E117" s="110" t="s">
        <v>52</v>
      </c>
      <c r="F117" s="110" t="s">
        <v>53</v>
      </c>
      <c r="G117" s="110" t="s">
        <v>97</v>
      </c>
      <c r="H117" s="110" t="s">
        <v>98</v>
      </c>
      <c r="I117" s="110" t="s">
        <v>99</v>
      </c>
      <c r="J117" s="111" t="s">
        <v>90</v>
      </c>
      <c r="K117" s="112" t="s">
        <v>100</v>
      </c>
      <c r="L117" s="108"/>
      <c r="M117" s="55" t="s">
        <v>1</v>
      </c>
      <c r="N117" s="56" t="s">
        <v>35</v>
      </c>
      <c r="O117" s="56" t="s">
        <v>101</v>
      </c>
      <c r="P117" s="56" t="s">
        <v>102</v>
      </c>
      <c r="Q117" s="56" t="s">
        <v>103</v>
      </c>
      <c r="R117" s="56" t="s">
        <v>104</v>
      </c>
      <c r="S117" s="56" t="s">
        <v>105</v>
      </c>
      <c r="T117" s="57" t="s">
        <v>106</v>
      </c>
    </row>
    <row r="118" spans="2:65" s="1" customFormat="1" ht="22.75" customHeight="1">
      <c r="B118" s="28"/>
      <c r="C118" s="60" t="s">
        <v>107</v>
      </c>
      <c r="J118" s="113">
        <f>BK118</f>
        <v>0</v>
      </c>
      <c r="L118" s="28"/>
      <c r="M118" s="58"/>
      <c r="N118" s="49"/>
      <c r="O118" s="49"/>
      <c r="P118" s="114">
        <f>P119</f>
        <v>0</v>
      </c>
      <c r="Q118" s="49"/>
      <c r="R118" s="114">
        <f>R119</f>
        <v>0</v>
      </c>
      <c r="S118" s="49"/>
      <c r="T118" s="115">
        <f>T119</f>
        <v>0</v>
      </c>
      <c r="AT118" s="13" t="s">
        <v>70</v>
      </c>
      <c r="AU118" s="13" t="s">
        <v>92</v>
      </c>
      <c r="BK118" s="116">
        <f>BK119</f>
        <v>0</v>
      </c>
    </row>
    <row r="119" spans="2:65" s="11" customFormat="1" ht="25.9" customHeight="1">
      <c r="B119" s="117"/>
      <c r="D119" s="118" t="s">
        <v>70</v>
      </c>
      <c r="E119" s="119" t="s">
        <v>108</v>
      </c>
      <c r="F119" s="119" t="s">
        <v>109</v>
      </c>
      <c r="I119" s="120"/>
      <c r="J119" s="121">
        <f>BK119</f>
        <v>0</v>
      </c>
      <c r="L119" s="117"/>
      <c r="M119" s="122"/>
      <c r="P119" s="123">
        <f>P120</f>
        <v>0</v>
      </c>
      <c r="R119" s="123">
        <f>R120</f>
        <v>0</v>
      </c>
      <c r="T119" s="124">
        <f>T120</f>
        <v>0</v>
      </c>
      <c r="AR119" s="118" t="s">
        <v>79</v>
      </c>
      <c r="AT119" s="125" t="s">
        <v>70</v>
      </c>
      <c r="AU119" s="125" t="s">
        <v>71</v>
      </c>
      <c r="AY119" s="118" t="s">
        <v>110</v>
      </c>
      <c r="BK119" s="126">
        <f>BK120</f>
        <v>0</v>
      </c>
    </row>
    <row r="120" spans="2:65" s="11" customFormat="1" ht="22.75" customHeight="1">
      <c r="B120" s="117"/>
      <c r="D120" s="118" t="s">
        <v>70</v>
      </c>
      <c r="E120" s="127" t="s">
        <v>79</v>
      </c>
      <c r="F120" s="127" t="s">
        <v>111</v>
      </c>
      <c r="I120" s="120"/>
      <c r="J120" s="128">
        <f>BK120</f>
        <v>0</v>
      </c>
      <c r="L120" s="117"/>
      <c r="M120" s="122"/>
      <c r="P120" s="123">
        <f>SUM(P121:P122)</f>
        <v>0</v>
      </c>
      <c r="R120" s="123">
        <f>SUM(R121:R122)</f>
        <v>0</v>
      </c>
      <c r="T120" s="124">
        <f>SUM(T121:T122)</f>
        <v>0</v>
      </c>
      <c r="AR120" s="118" t="s">
        <v>79</v>
      </c>
      <c r="AT120" s="125" t="s">
        <v>70</v>
      </c>
      <c r="AU120" s="125" t="s">
        <v>79</v>
      </c>
      <c r="AY120" s="118" t="s">
        <v>110</v>
      </c>
      <c r="BK120" s="126">
        <f>SUM(BK121:BK122)</f>
        <v>0</v>
      </c>
    </row>
    <row r="121" spans="2:65" s="1" customFormat="1" ht="44.25" customHeight="1">
      <c r="B121" s="129"/>
      <c r="C121" s="130" t="s">
        <v>79</v>
      </c>
      <c r="D121" s="130" t="s">
        <v>112</v>
      </c>
      <c r="E121" s="131" t="s">
        <v>113</v>
      </c>
      <c r="F121" s="132" t="s">
        <v>114</v>
      </c>
      <c r="G121" s="133" t="s">
        <v>115</v>
      </c>
      <c r="H121" s="134">
        <v>8915</v>
      </c>
      <c r="I121" s="135"/>
      <c r="J121" s="136">
        <f>ROUND(I121*H121,2)</f>
        <v>0</v>
      </c>
      <c r="K121" s="137"/>
      <c r="L121" s="28"/>
      <c r="M121" s="138" t="s">
        <v>1</v>
      </c>
      <c r="N121" s="139" t="s">
        <v>36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116</v>
      </c>
      <c r="AT121" s="142" t="s">
        <v>112</v>
      </c>
      <c r="AU121" s="142" t="s">
        <v>81</v>
      </c>
      <c r="AY121" s="13" t="s">
        <v>110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3" t="s">
        <v>79</v>
      </c>
      <c r="BK121" s="143">
        <f>ROUND(I121*H121,2)</f>
        <v>0</v>
      </c>
      <c r="BL121" s="13" t="s">
        <v>116</v>
      </c>
      <c r="BM121" s="142" t="s">
        <v>117</v>
      </c>
    </row>
    <row r="122" spans="2:65" s="1" customFormat="1" ht="45">
      <c r="B122" s="28"/>
      <c r="D122" s="144" t="s">
        <v>118</v>
      </c>
      <c r="F122" s="145" t="s">
        <v>119</v>
      </c>
      <c r="I122" s="146"/>
      <c r="L122" s="28"/>
      <c r="M122" s="147"/>
      <c r="N122" s="148"/>
      <c r="O122" s="148"/>
      <c r="P122" s="148"/>
      <c r="Q122" s="148"/>
      <c r="R122" s="148"/>
      <c r="S122" s="148"/>
      <c r="T122" s="149"/>
      <c r="AT122" s="13" t="s">
        <v>118</v>
      </c>
      <c r="AU122" s="13" t="s">
        <v>81</v>
      </c>
    </row>
    <row r="123" spans="2:65" s="1" customFormat="1" ht="7" customHeight="1"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28"/>
    </row>
  </sheetData>
  <autoFilter ref="C117:K122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3"/>
  <sheetViews>
    <sheetView showGridLines="0" workbookViewId="0">
      <selection activeCell="J115" sqref="J115"/>
    </sheetView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8" t="s">
        <v>5</v>
      </c>
      <c r="M2" s="154"/>
      <c r="N2" s="154"/>
      <c r="O2" s="154"/>
      <c r="P2" s="154"/>
      <c r="Q2" s="154"/>
      <c r="R2" s="154"/>
      <c r="S2" s="154"/>
      <c r="T2" s="154"/>
      <c r="U2" s="154"/>
      <c r="V2" s="154"/>
      <c r="AT2" s="13" t="s">
        <v>84</v>
      </c>
    </row>
    <row r="3" spans="2:46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81</v>
      </c>
    </row>
    <row r="4" spans="2:46" ht="25" customHeight="1">
      <c r="B4" s="16"/>
      <c r="D4" s="17" t="s">
        <v>85</v>
      </c>
      <c r="L4" s="16"/>
      <c r="M4" s="84" t="s">
        <v>10</v>
      </c>
      <c r="AT4" s="13" t="s">
        <v>3</v>
      </c>
    </row>
    <row r="5" spans="2:46" ht="7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89" t="str">
        <f>'Rekapitulace stavby'!K6</f>
        <v>Lužnice, ř.km 4,350 - 5,100, Koloděje nad Lužnicí - odstranění nánosů</v>
      </c>
      <c r="F7" s="190"/>
      <c r="G7" s="190"/>
      <c r="H7" s="190"/>
      <c r="L7" s="16"/>
    </row>
    <row r="8" spans="2:46" s="1" customFormat="1" ht="12" customHeight="1">
      <c r="B8" s="28"/>
      <c r="D8" s="23" t="s">
        <v>86</v>
      </c>
      <c r="L8" s="28"/>
    </row>
    <row r="9" spans="2:46" s="1" customFormat="1" ht="16.5" customHeight="1">
      <c r="B9" s="28"/>
      <c r="E9" s="169" t="s">
        <v>120</v>
      </c>
      <c r="F9" s="191"/>
      <c r="G9" s="191"/>
      <c r="H9" s="191"/>
      <c r="L9" s="28"/>
    </row>
    <row r="10" spans="2:46" s="1" customFormat="1" ht="10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/>
      <c r="L12" s="28"/>
    </row>
    <row r="13" spans="2:46" s="1" customFormat="1" ht="10.75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25</v>
      </c>
      <c r="J15" s="21" t="str">
        <f>IF('Rekapitulace stavby'!AN11="","",'Rekapitulace stavby'!AN11)</f>
        <v/>
      </c>
      <c r="L15" s="28"/>
    </row>
    <row r="16" spans="2:46" s="1" customFormat="1" ht="7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24</v>
      </c>
      <c r="J17" s="24"/>
      <c r="L17" s="28"/>
    </row>
    <row r="18" spans="2:12" s="1" customFormat="1" ht="18" customHeight="1">
      <c r="B18" s="28"/>
      <c r="E18" s="192"/>
      <c r="F18" s="153"/>
      <c r="G18" s="153"/>
      <c r="H18" s="153"/>
      <c r="I18" s="23" t="s">
        <v>25</v>
      </c>
      <c r="J18" s="24"/>
      <c r="L18" s="28"/>
    </row>
    <row r="19" spans="2:12" s="1" customFormat="1" ht="7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24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25</v>
      </c>
      <c r="J21" s="21" t="str">
        <f>IF('Rekapitulace stavby'!AN17="","",'Rekapitulace stavby'!AN17)</f>
        <v/>
      </c>
      <c r="L21" s="28"/>
    </row>
    <row r="22" spans="2:12" s="1" customFormat="1" ht="7" customHeight="1">
      <c r="B22" s="28"/>
      <c r="L22" s="28"/>
    </row>
    <row r="23" spans="2:12" s="1" customFormat="1" ht="12" customHeight="1">
      <c r="B23" s="28"/>
      <c r="D23" s="23" t="s">
        <v>29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/>
      <c r="I24" s="23" t="s">
        <v>25</v>
      </c>
      <c r="J24" s="21" t="s">
        <v>1</v>
      </c>
      <c r="L24" s="28"/>
    </row>
    <row r="25" spans="2:12" s="1" customFormat="1" ht="7" customHeight="1">
      <c r="B25" s="28"/>
      <c r="L25" s="28"/>
    </row>
    <row r="26" spans="2:12" s="1" customFormat="1" ht="12" customHeight="1">
      <c r="B26" s="28"/>
      <c r="D26" s="23" t="s">
        <v>30</v>
      </c>
      <c r="L26" s="28"/>
    </row>
    <row r="27" spans="2:12" s="7" customFormat="1" ht="16.5" customHeight="1">
      <c r="B27" s="85"/>
      <c r="E27" s="158" t="s">
        <v>1</v>
      </c>
      <c r="F27" s="158"/>
      <c r="G27" s="158"/>
      <c r="H27" s="158"/>
      <c r="L27" s="85"/>
    </row>
    <row r="28" spans="2:12" s="1" customFormat="1" ht="7" customHeight="1">
      <c r="B28" s="28"/>
      <c r="L28" s="28"/>
    </row>
    <row r="29" spans="2:12" s="1" customFormat="1" ht="7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4" customHeight="1">
      <c r="B30" s="28"/>
      <c r="D30" s="86" t="s">
        <v>31</v>
      </c>
      <c r="J30" s="62">
        <f>ROUND(J118, 2)</f>
        <v>0</v>
      </c>
      <c r="L30" s="28"/>
    </row>
    <row r="31" spans="2:12" s="1" customFormat="1" ht="7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" customHeight="1">
      <c r="B32" s="28"/>
      <c r="F32" s="31" t="s">
        <v>33</v>
      </c>
      <c r="I32" s="31" t="s">
        <v>32</v>
      </c>
      <c r="J32" s="31" t="s">
        <v>34</v>
      </c>
      <c r="L32" s="28"/>
    </row>
    <row r="33" spans="2:12" s="1" customFormat="1" ht="14.4" customHeight="1">
      <c r="B33" s="28"/>
      <c r="D33" s="51" t="s">
        <v>35</v>
      </c>
      <c r="E33" s="23" t="s">
        <v>36</v>
      </c>
      <c r="F33" s="87">
        <f>ROUND((SUM(BE118:BE132)),  2)</f>
        <v>0</v>
      </c>
      <c r="I33" s="88">
        <v>0.21</v>
      </c>
      <c r="J33" s="87">
        <f>ROUND(((SUM(BE118:BE132))*I33),  2)</f>
        <v>0</v>
      </c>
      <c r="L33" s="28"/>
    </row>
    <row r="34" spans="2:12" s="1" customFormat="1" ht="14.4" customHeight="1">
      <c r="B34" s="28"/>
      <c r="E34" s="23" t="s">
        <v>37</v>
      </c>
      <c r="F34" s="87">
        <f>ROUND((SUM(BF118:BF132)),  2)</f>
        <v>0</v>
      </c>
      <c r="I34" s="88">
        <v>0.12</v>
      </c>
      <c r="J34" s="87">
        <f>ROUND(((SUM(BF118:BF132))*I34),  2)</f>
        <v>0</v>
      </c>
      <c r="L34" s="28"/>
    </row>
    <row r="35" spans="2:12" s="1" customFormat="1" ht="14.4" hidden="1" customHeight="1">
      <c r="B35" s="28"/>
      <c r="E35" s="23" t="s">
        <v>38</v>
      </c>
      <c r="F35" s="87">
        <f>ROUND((SUM(BG118:BG132)),  2)</f>
        <v>0</v>
      </c>
      <c r="I35" s="88">
        <v>0.21</v>
      </c>
      <c r="J35" s="87">
        <f>0</f>
        <v>0</v>
      </c>
      <c r="L35" s="28"/>
    </row>
    <row r="36" spans="2:12" s="1" customFormat="1" ht="14.4" hidden="1" customHeight="1">
      <c r="B36" s="28"/>
      <c r="E36" s="23" t="s">
        <v>39</v>
      </c>
      <c r="F36" s="87">
        <f>ROUND((SUM(BH118:BH132)),  2)</f>
        <v>0</v>
      </c>
      <c r="I36" s="88">
        <v>0.12</v>
      </c>
      <c r="J36" s="87">
        <f>0</f>
        <v>0</v>
      </c>
      <c r="L36" s="28"/>
    </row>
    <row r="37" spans="2:12" s="1" customFormat="1" ht="14.4" hidden="1" customHeight="1">
      <c r="B37" s="28"/>
      <c r="E37" s="23" t="s">
        <v>40</v>
      </c>
      <c r="F37" s="87">
        <f>ROUND((SUM(BI118:BI132)),  2)</f>
        <v>0</v>
      </c>
      <c r="I37" s="88">
        <v>0</v>
      </c>
      <c r="J37" s="87">
        <f>0</f>
        <v>0</v>
      </c>
      <c r="L37" s="28"/>
    </row>
    <row r="38" spans="2:12" s="1" customFormat="1" ht="7" customHeight="1">
      <c r="B38" s="28"/>
      <c r="L38" s="28"/>
    </row>
    <row r="39" spans="2:12" s="1" customFormat="1" ht="25.4" customHeight="1">
      <c r="B39" s="28"/>
      <c r="C39" s="89"/>
      <c r="D39" s="90" t="s">
        <v>41</v>
      </c>
      <c r="E39" s="53"/>
      <c r="F39" s="53"/>
      <c r="G39" s="91" t="s">
        <v>42</v>
      </c>
      <c r="H39" s="92" t="s">
        <v>43</v>
      </c>
      <c r="I39" s="53"/>
      <c r="J39" s="93">
        <f>SUM(J30:J37)</f>
        <v>0</v>
      </c>
      <c r="K39" s="9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37" t="s">
        <v>44</v>
      </c>
      <c r="E50" s="38"/>
      <c r="F50" s="38"/>
      <c r="G50" s="37" t="s">
        <v>45</v>
      </c>
      <c r="H50" s="38"/>
      <c r="I50" s="38"/>
      <c r="J50" s="38"/>
      <c r="K50" s="38"/>
      <c r="L50" s="28"/>
    </row>
    <row r="51" spans="2:12" ht="10">
      <c r="B51" s="16"/>
      <c r="L51" s="16"/>
    </row>
    <row r="52" spans="2:12" ht="10">
      <c r="B52" s="16"/>
      <c r="L52" s="16"/>
    </row>
    <row r="53" spans="2:12" ht="10">
      <c r="B53" s="16"/>
      <c r="L53" s="16"/>
    </row>
    <row r="54" spans="2:12" ht="10">
      <c r="B54" s="16"/>
      <c r="L54" s="16"/>
    </row>
    <row r="55" spans="2:12" ht="10">
      <c r="B55" s="16"/>
      <c r="L55" s="16"/>
    </row>
    <row r="56" spans="2:12" ht="10">
      <c r="B56" s="16"/>
      <c r="L56" s="16"/>
    </row>
    <row r="57" spans="2:12" ht="10">
      <c r="B57" s="16"/>
      <c r="L57" s="16"/>
    </row>
    <row r="58" spans="2:12" ht="10">
      <c r="B58" s="16"/>
      <c r="L58" s="16"/>
    </row>
    <row r="59" spans="2:12" ht="10">
      <c r="B59" s="16"/>
      <c r="L59" s="16"/>
    </row>
    <row r="60" spans="2:12" ht="10">
      <c r="B60" s="16"/>
      <c r="L60" s="16"/>
    </row>
    <row r="61" spans="2:12" s="1" customFormat="1" ht="12.5">
      <c r="B61" s="28"/>
      <c r="D61" s="39" t="s">
        <v>46</v>
      </c>
      <c r="E61" s="30"/>
      <c r="F61" s="95" t="s">
        <v>47</v>
      </c>
      <c r="G61" s="39" t="s">
        <v>46</v>
      </c>
      <c r="H61" s="30"/>
      <c r="I61" s="30"/>
      <c r="J61" s="96" t="s">
        <v>47</v>
      </c>
      <c r="K61" s="30"/>
      <c r="L61" s="28"/>
    </row>
    <row r="62" spans="2:12" ht="10">
      <c r="B62" s="16"/>
      <c r="L62" s="16"/>
    </row>
    <row r="63" spans="2:12" ht="10">
      <c r="B63" s="16"/>
      <c r="L63" s="16"/>
    </row>
    <row r="64" spans="2:12" ht="10">
      <c r="B64" s="16"/>
      <c r="L64" s="16"/>
    </row>
    <row r="65" spans="2:12" s="1" customFormat="1" ht="13">
      <c r="B65" s="28"/>
      <c r="D65" s="37" t="s">
        <v>48</v>
      </c>
      <c r="E65" s="38"/>
      <c r="F65" s="38"/>
      <c r="G65" s="37" t="s">
        <v>49</v>
      </c>
      <c r="H65" s="38"/>
      <c r="I65" s="38"/>
      <c r="J65" s="38"/>
      <c r="K65" s="38"/>
      <c r="L65" s="28"/>
    </row>
    <row r="66" spans="2:12" ht="10">
      <c r="B66" s="16"/>
      <c r="L66" s="16"/>
    </row>
    <row r="67" spans="2:12" ht="10">
      <c r="B67" s="16"/>
      <c r="L67" s="16"/>
    </row>
    <row r="68" spans="2:12" ht="10">
      <c r="B68" s="16"/>
      <c r="L68" s="16"/>
    </row>
    <row r="69" spans="2:12" ht="10">
      <c r="B69" s="16"/>
      <c r="L69" s="16"/>
    </row>
    <row r="70" spans="2:12" ht="10">
      <c r="B70" s="16"/>
      <c r="L70" s="16"/>
    </row>
    <row r="71" spans="2:12" ht="10">
      <c r="B71" s="16"/>
      <c r="L71" s="16"/>
    </row>
    <row r="72" spans="2:12" ht="10">
      <c r="B72" s="16"/>
      <c r="L72" s="16"/>
    </row>
    <row r="73" spans="2:12" ht="10">
      <c r="B73" s="16"/>
      <c r="L73" s="16"/>
    </row>
    <row r="74" spans="2:12" ht="10">
      <c r="B74" s="16"/>
      <c r="L74" s="16"/>
    </row>
    <row r="75" spans="2:12" ht="10">
      <c r="B75" s="16"/>
      <c r="L75" s="16"/>
    </row>
    <row r="76" spans="2:12" s="1" customFormat="1" ht="12.5">
      <c r="B76" s="28"/>
      <c r="D76" s="39" t="s">
        <v>46</v>
      </c>
      <c r="E76" s="30"/>
      <c r="F76" s="95" t="s">
        <v>47</v>
      </c>
      <c r="G76" s="39" t="s">
        <v>46</v>
      </c>
      <c r="H76" s="30"/>
      <c r="I76" s="30"/>
      <c r="J76" s="96" t="s">
        <v>47</v>
      </c>
      <c r="K76" s="30"/>
      <c r="L76" s="28"/>
    </row>
    <row r="77" spans="2:12" s="1" customFormat="1" ht="14.4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7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5" customHeight="1">
      <c r="B82" s="28"/>
      <c r="C82" s="17" t="s">
        <v>88</v>
      </c>
      <c r="L82" s="28"/>
    </row>
    <row r="83" spans="2:47" s="1" customFormat="1" ht="7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26.25" customHeight="1">
      <c r="B85" s="28"/>
      <c r="E85" s="189" t="str">
        <f>E7</f>
        <v>Lužnice, ř.km 4,350 - 5,100, Koloděje nad Lužnicí - odstranění nánosů</v>
      </c>
      <c r="F85" s="190"/>
      <c r="G85" s="190"/>
      <c r="H85" s="190"/>
      <c r="L85" s="28"/>
    </row>
    <row r="86" spans="2:47" s="1" customFormat="1" ht="12" customHeight="1">
      <c r="B86" s="28"/>
      <c r="C86" s="23" t="s">
        <v>86</v>
      </c>
      <c r="L86" s="28"/>
    </row>
    <row r="87" spans="2:47" s="1" customFormat="1" ht="16.5" customHeight="1">
      <c r="B87" s="28"/>
      <c r="E87" s="169" t="str">
        <f>E9</f>
        <v>4443b - Vedlejší rozpočtové náklady</v>
      </c>
      <c r="F87" s="191"/>
      <c r="G87" s="191"/>
      <c r="H87" s="191"/>
      <c r="L87" s="28"/>
    </row>
    <row r="88" spans="2:47" s="1" customFormat="1" ht="7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/>
      </c>
      <c r="L89" s="28"/>
    </row>
    <row r="90" spans="2:47" s="1" customFormat="1" ht="7" customHeight="1">
      <c r="B90" s="28"/>
      <c r="L90" s="28"/>
    </row>
    <row r="91" spans="2:47" s="1" customFormat="1" ht="15.15" customHeight="1">
      <c r="B91" s="28"/>
      <c r="C91" s="23" t="s">
        <v>23</v>
      </c>
      <c r="F91" s="21" t="str">
        <f>E15</f>
        <v xml:space="preserve"> </v>
      </c>
      <c r="I91" s="23" t="s">
        <v>27</v>
      </c>
      <c r="J91" s="26" t="str">
        <f>E21</f>
        <v xml:space="preserve"> </v>
      </c>
      <c r="L91" s="28"/>
    </row>
    <row r="92" spans="2:47" s="1" customFormat="1" ht="15.15" customHeight="1">
      <c r="B92" s="28"/>
      <c r="C92" s="23" t="s">
        <v>26</v>
      </c>
      <c r="F92" s="21" t="str">
        <f>IF(E18="","",E18)</f>
        <v/>
      </c>
      <c r="I92" s="23" t="s">
        <v>29</v>
      </c>
      <c r="J92" s="26"/>
      <c r="L92" s="28"/>
    </row>
    <row r="93" spans="2:47" s="1" customFormat="1" ht="10.25" customHeight="1">
      <c r="B93" s="28"/>
      <c r="L93" s="28"/>
    </row>
    <row r="94" spans="2:47" s="1" customFormat="1" ht="29.25" customHeight="1">
      <c r="B94" s="28"/>
      <c r="C94" s="97" t="s">
        <v>89</v>
      </c>
      <c r="D94" s="89"/>
      <c r="E94" s="89"/>
      <c r="F94" s="89"/>
      <c r="G94" s="89"/>
      <c r="H94" s="89"/>
      <c r="I94" s="89"/>
      <c r="J94" s="98" t="s">
        <v>90</v>
      </c>
      <c r="K94" s="89"/>
      <c r="L94" s="28"/>
    </row>
    <row r="95" spans="2:47" s="1" customFormat="1" ht="10.25" customHeight="1">
      <c r="B95" s="28"/>
      <c r="L95" s="28"/>
    </row>
    <row r="96" spans="2:47" s="1" customFormat="1" ht="22.75" customHeight="1">
      <c r="B96" s="28"/>
      <c r="C96" s="99" t="s">
        <v>91</v>
      </c>
      <c r="J96" s="62">
        <f>J118</f>
        <v>0</v>
      </c>
      <c r="L96" s="28"/>
      <c r="AU96" s="13" t="s">
        <v>92</v>
      </c>
    </row>
    <row r="97" spans="2:12" s="8" customFormat="1" ht="25" customHeight="1">
      <c r="B97" s="100"/>
      <c r="D97" s="101" t="s">
        <v>93</v>
      </c>
      <c r="E97" s="102"/>
      <c r="F97" s="102"/>
      <c r="G97" s="102"/>
      <c r="H97" s="102"/>
      <c r="I97" s="102"/>
      <c r="J97" s="103">
        <f>J119</f>
        <v>0</v>
      </c>
      <c r="L97" s="100"/>
    </row>
    <row r="98" spans="2:12" s="8" customFormat="1" ht="25" customHeight="1">
      <c r="B98" s="100"/>
      <c r="D98" s="101" t="s">
        <v>121</v>
      </c>
      <c r="E98" s="102"/>
      <c r="F98" s="102"/>
      <c r="G98" s="102"/>
      <c r="H98" s="102"/>
      <c r="I98" s="102"/>
      <c r="J98" s="103">
        <f>J120</f>
        <v>0</v>
      </c>
      <c r="L98" s="100"/>
    </row>
    <row r="99" spans="2:12" s="1" customFormat="1" ht="21.75" customHeight="1">
      <c r="B99" s="28"/>
      <c r="L99" s="28"/>
    </row>
    <row r="100" spans="2:12" s="1" customFormat="1" ht="7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7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5" customHeight="1">
      <c r="B105" s="28"/>
      <c r="C105" s="17" t="s">
        <v>95</v>
      </c>
      <c r="L105" s="28"/>
    </row>
    <row r="106" spans="2:12" s="1" customFormat="1" ht="7" customHeight="1">
      <c r="B106" s="28"/>
      <c r="L106" s="28"/>
    </row>
    <row r="107" spans="2:12" s="1" customFormat="1" ht="12" customHeight="1">
      <c r="B107" s="28"/>
      <c r="C107" s="23" t="s">
        <v>16</v>
      </c>
      <c r="L107" s="28"/>
    </row>
    <row r="108" spans="2:12" s="1" customFormat="1" ht="26.25" customHeight="1">
      <c r="B108" s="28"/>
      <c r="E108" s="189" t="str">
        <f>E7</f>
        <v>Lužnice, ř.km 4,350 - 5,100, Koloděje nad Lužnicí - odstranění nánosů</v>
      </c>
      <c r="F108" s="190"/>
      <c r="G108" s="190"/>
      <c r="H108" s="190"/>
      <c r="L108" s="28"/>
    </row>
    <row r="109" spans="2:12" s="1" customFormat="1" ht="12" customHeight="1">
      <c r="B109" s="28"/>
      <c r="C109" s="23" t="s">
        <v>86</v>
      </c>
      <c r="L109" s="28"/>
    </row>
    <row r="110" spans="2:12" s="1" customFormat="1" ht="16.5" customHeight="1">
      <c r="B110" s="28"/>
      <c r="E110" s="169" t="str">
        <f>E9</f>
        <v>4443b - Vedlejší rozpočtové náklady</v>
      </c>
      <c r="F110" s="191"/>
      <c r="G110" s="191"/>
      <c r="H110" s="191"/>
      <c r="L110" s="28"/>
    </row>
    <row r="111" spans="2:12" s="1" customFormat="1" ht="7" customHeight="1">
      <c r="B111" s="28"/>
      <c r="L111" s="28"/>
    </row>
    <row r="112" spans="2:12" s="1" customFormat="1" ht="12" customHeight="1">
      <c r="B112" s="28"/>
      <c r="C112" s="23" t="s">
        <v>20</v>
      </c>
      <c r="F112" s="21" t="str">
        <f>F12</f>
        <v xml:space="preserve"> </v>
      </c>
      <c r="I112" s="23" t="s">
        <v>22</v>
      </c>
      <c r="J112" s="48" t="str">
        <f>IF(J12="","",J12)</f>
        <v/>
      </c>
      <c r="L112" s="28"/>
    </row>
    <row r="113" spans="2:65" s="1" customFormat="1" ht="7" customHeight="1">
      <c r="B113" s="28"/>
      <c r="L113" s="28"/>
    </row>
    <row r="114" spans="2:65" s="1" customFormat="1" ht="15.15" customHeight="1">
      <c r="B114" s="28"/>
      <c r="C114" s="23" t="s">
        <v>23</v>
      </c>
      <c r="F114" s="21" t="str">
        <f>E15</f>
        <v xml:space="preserve"> </v>
      </c>
      <c r="I114" s="23" t="s">
        <v>27</v>
      </c>
      <c r="J114" s="26" t="str">
        <f>E21</f>
        <v xml:space="preserve"> </v>
      </c>
      <c r="L114" s="28"/>
    </row>
    <row r="115" spans="2:65" s="1" customFormat="1" ht="15.15" customHeight="1">
      <c r="B115" s="28"/>
      <c r="C115" s="23" t="s">
        <v>26</v>
      </c>
      <c r="F115" s="21" t="str">
        <f>IF(E18="","",E18)</f>
        <v/>
      </c>
      <c r="I115" s="23" t="s">
        <v>29</v>
      </c>
      <c r="J115" s="26"/>
      <c r="L115" s="28"/>
    </row>
    <row r="116" spans="2:65" s="1" customFormat="1" ht="10.25" customHeight="1">
      <c r="B116" s="28"/>
      <c r="L116" s="28"/>
    </row>
    <row r="117" spans="2:65" s="10" customFormat="1" ht="29.25" customHeight="1">
      <c r="B117" s="108"/>
      <c r="C117" s="109" t="s">
        <v>96</v>
      </c>
      <c r="D117" s="110" t="s">
        <v>56</v>
      </c>
      <c r="E117" s="110" t="s">
        <v>52</v>
      </c>
      <c r="F117" s="110" t="s">
        <v>53</v>
      </c>
      <c r="G117" s="110" t="s">
        <v>97</v>
      </c>
      <c r="H117" s="110" t="s">
        <v>98</v>
      </c>
      <c r="I117" s="110" t="s">
        <v>99</v>
      </c>
      <c r="J117" s="111" t="s">
        <v>90</v>
      </c>
      <c r="K117" s="112" t="s">
        <v>100</v>
      </c>
      <c r="L117" s="108"/>
      <c r="M117" s="55" t="s">
        <v>1</v>
      </c>
      <c r="N117" s="56" t="s">
        <v>35</v>
      </c>
      <c r="O117" s="56" t="s">
        <v>101</v>
      </c>
      <c r="P117" s="56" t="s">
        <v>102</v>
      </c>
      <c r="Q117" s="56" t="s">
        <v>103</v>
      </c>
      <c r="R117" s="56" t="s">
        <v>104</v>
      </c>
      <c r="S117" s="56" t="s">
        <v>105</v>
      </c>
      <c r="T117" s="57" t="s">
        <v>106</v>
      </c>
    </row>
    <row r="118" spans="2:65" s="1" customFormat="1" ht="22.75" customHeight="1">
      <c r="B118" s="28"/>
      <c r="C118" s="60" t="s">
        <v>107</v>
      </c>
      <c r="J118" s="113">
        <f>BK118</f>
        <v>0</v>
      </c>
      <c r="L118" s="28"/>
      <c r="M118" s="58"/>
      <c r="N118" s="49"/>
      <c r="O118" s="49"/>
      <c r="P118" s="114">
        <f>P119+P120</f>
        <v>0</v>
      </c>
      <c r="Q118" s="49"/>
      <c r="R118" s="114">
        <f>R119+R120</f>
        <v>0</v>
      </c>
      <c r="S118" s="49"/>
      <c r="T118" s="115">
        <f>T119+T120</f>
        <v>0</v>
      </c>
      <c r="AT118" s="13" t="s">
        <v>70</v>
      </c>
      <c r="AU118" s="13" t="s">
        <v>92</v>
      </c>
      <c r="BK118" s="116">
        <f>BK119+BK120</f>
        <v>0</v>
      </c>
    </row>
    <row r="119" spans="2:65" s="11" customFormat="1" ht="25.9" customHeight="1">
      <c r="B119" s="117"/>
      <c r="D119" s="118" t="s">
        <v>70</v>
      </c>
      <c r="E119" s="119" t="s">
        <v>108</v>
      </c>
      <c r="F119" s="119" t="s">
        <v>109</v>
      </c>
      <c r="I119" s="120"/>
      <c r="J119" s="121">
        <f>BK119</f>
        <v>0</v>
      </c>
      <c r="L119" s="117"/>
      <c r="M119" s="122"/>
      <c r="P119" s="123">
        <v>0</v>
      </c>
      <c r="R119" s="123">
        <v>0</v>
      </c>
      <c r="T119" s="124">
        <v>0</v>
      </c>
      <c r="AR119" s="118" t="s">
        <v>79</v>
      </c>
      <c r="AT119" s="125" t="s">
        <v>70</v>
      </c>
      <c r="AU119" s="125" t="s">
        <v>71</v>
      </c>
      <c r="AY119" s="118" t="s">
        <v>110</v>
      </c>
      <c r="BK119" s="126">
        <v>0</v>
      </c>
    </row>
    <row r="120" spans="2:65" s="11" customFormat="1" ht="25.9" customHeight="1">
      <c r="B120" s="117"/>
      <c r="D120" s="118" t="s">
        <v>70</v>
      </c>
      <c r="E120" s="119" t="s">
        <v>122</v>
      </c>
      <c r="F120" s="119" t="s">
        <v>83</v>
      </c>
      <c r="I120" s="120"/>
      <c r="J120" s="121">
        <f>BK120</f>
        <v>0</v>
      </c>
      <c r="L120" s="117"/>
      <c r="M120" s="122"/>
      <c r="P120" s="123">
        <f>SUM(P121:P132)</f>
        <v>0</v>
      </c>
      <c r="R120" s="123">
        <f>SUM(R121:R132)</f>
        <v>0</v>
      </c>
      <c r="T120" s="124">
        <f>SUM(T121:T132)</f>
        <v>0</v>
      </c>
      <c r="AR120" s="118" t="s">
        <v>123</v>
      </c>
      <c r="AT120" s="125" t="s">
        <v>70</v>
      </c>
      <c r="AU120" s="125" t="s">
        <v>71</v>
      </c>
      <c r="AY120" s="118" t="s">
        <v>110</v>
      </c>
      <c r="BK120" s="126">
        <f>SUM(BK121:BK132)</f>
        <v>0</v>
      </c>
    </row>
    <row r="121" spans="2:65" s="1" customFormat="1" ht="16.5" customHeight="1">
      <c r="B121" s="129"/>
      <c r="C121" s="130" t="s">
        <v>79</v>
      </c>
      <c r="D121" s="130" t="s">
        <v>112</v>
      </c>
      <c r="E121" s="131" t="s">
        <v>124</v>
      </c>
      <c r="F121" s="132" t="s">
        <v>125</v>
      </c>
      <c r="G121" s="133" t="s">
        <v>126</v>
      </c>
      <c r="H121" s="134">
        <v>1</v>
      </c>
      <c r="I121" s="135"/>
      <c r="J121" s="136">
        <f t="shared" ref="J121:J131" si="0">ROUND(I121*H121,2)</f>
        <v>0</v>
      </c>
      <c r="K121" s="137"/>
      <c r="L121" s="28"/>
      <c r="M121" s="138" t="s">
        <v>1</v>
      </c>
      <c r="N121" s="139" t="s">
        <v>36</v>
      </c>
      <c r="P121" s="140">
        <f t="shared" ref="P121:P131" si="1">O121*H121</f>
        <v>0</v>
      </c>
      <c r="Q121" s="140">
        <v>0</v>
      </c>
      <c r="R121" s="140">
        <f t="shared" ref="R121:R131" si="2">Q121*H121</f>
        <v>0</v>
      </c>
      <c r="S121" s="140">
        <v>0</v>
      </c>
      <c r="T121" s="141">
        <f t="shared" ref="T121:T131" si="3">S121*H121</f>
        <v>0</v>
      </c>
      <c r="AR121" s="142" t="s">
        <v>116</v>
      </c>
      <c r="AT121" s="142" t="s">
        <v>112</v>
      </c>
      <c r="AU121" s="142" t="s">
        <v>79</v>
      </c>
      <c r="AY121" s="13" t="s">
        <v>110</v>
      </c>
      <c r="BE121" s="143">
        <f t="shared" ref="BE121:BE131" si="4">IF(N121="základní",J121,0)</f>
        <v>0</v>
      </c>
      <c r="BF121" s="143">
        <f t="shared" ref="BF121:BF131" si="5">IF(N121="snížená",J121,0)</f>
        <v>0</v>
      </c>
      <c r="BG121" s="143">
        <f t="shared" ref="BG121:BG131" si="6">IF(N121="zákl. přenesená",J121,0)</f>
        <v>0</v>
      </c>
      <c r="BH121" s="143">
        <f t="shared" ref="BH121:BH131" si="7">IF(N121="sníž. přenesená",J121,0)</f>
        <v>0</v>
      </c>
      <c r="BI121" s="143">
        <f t="shared" ref="BI121:BI131" si="8">IF(N121="nulová",J121,0)</f>
        <v>0</v>
      </c>
      <c r="BJ121" s="13" t="s">
        <v>79</v>
      </c>
      <c r="BK121" s="143">
        <f t="shared" ref="BK121:BK131" si="9">ROUND(I121*H121,2)</f>
        <v>0</v>
      </c>
      <c r="BL121" s="13" t="s">
        <v>116</v>
      </c>
      <c r="BM121" s="142" t="s">
        <v>127</v>
      </c>
    </row>
    <row r="122" spans="2:65" s="1" customFormat="1" ht="21.75" customHeight="1">
      <c r="B122" s="129"/>
      <c r="C122" s="130" t="s">
        <v>81</v>
      </c>
      <c r="D122" s="130" t="s">
        <v>112</v>
      </c>
      <c r="E122" s="131" t="s">
        <v>128</v>
      </c>
      <c r="F122" s="132" t="s">
        <v>129</v>
      </c>
      <c r="G122" s="133" t="s">
        <v>126</v>
      </c>
      <c r="H122" s="134">
        <v>1</v>
      </c>
      <c r="I122" s="135"/>
      <c r="J122" s="136">
        <f t="shared" si="0"/>
        <v>0</v>
      </c>
      <c r="K122" s="137"/>
      <c r="L122" s="28"/>
      <c r="M122" s="138" t="s">
        <v>1</v>
      </c>
      <c r="N122" s="139" t="s">
        <v>36</v>
      </c>
      <c r="P122" s="140">
        <f t="shared" si="1"/>
        <v>0</v>
      </c>
      <c r="Q122" s="140">
        <v>0</v>
      </c>
      <c r="R122" s="140">
        <f t="shared" si="2"/>
        <v>0</v>
      </c>
      <c r="S122" s="140">
        <v>0</v>
      </c>
      <c r="T122" s="141">
        <f t="shared" si="3"/>
        <v>0</v>
      </c>
      <c r="AR122" s="142" t="s">
        <v>116</v>
      </c>
      <c r="AT122" s="142" t="s">
        <v>112</v>
      </c>
      <c r="AU122" s="142" t="s">
        <v>79</v>
      </c>
      <c r="AY122" s="13" t="s">
        <v>110</v>
      </c>
      <c r="BE122" s="143">
        <f t="shared" si="4"/>
        <v>0</v>
      </c>
      <c r="BF122" s="143">
        <f t="shared" si="5"/>
        <v>0</v>
      </c>
      <c r="BG122" s="143">
        <f t="shared" si="6"/>
        <v>0</v>
      </c>
      <c r="BH122" s="143">
        <f t="shared" si="7"/>
        <v>0</v>
      </c>
      <c r="BI122" s="143">
        <f t="shared" si="8"/>
        <v>0</v>
      </c>
      <c r="BJ122" s="13" t="s">
        <v>79</v>
      </c>
      <c r="BK122" s="143">
        <f t="shared" si="9"/>
        <v>0</v>
      </c>
      <c r="BL122" s="13" t="s">
        <v>116</v>
      </c>
      <c r="BM122" s="142" t="s">
        <v>130</v>
      </c>
    </row>
    <row r="123" spans="2:65" s="1" customFormat="1" ht="21.75" customHeight="1">
      <c r="B123" s="129"/>
      <c r="C123" s="130" t="s">
        <v>131</v>
      </c>
      <c r="D123" s="130" t="s">
        <v>112</v>
      </c>
      <c r="E123" s="131" t="s">
        <v>132</v>
      </c>
      <c r="F123" s="132" t="s">
        <v>133</v>
      </c>
      <c r="G123" s="133" t="s">
        <v>126</v>
      </c>
      <c r="H123" s="134">
        <v>1</v>
      </c>
      <c r="I123" s="135"/>
      <c r="J123" s="136">
        <f t="shared" si="0"/>
        <v>0</v>
      </c>
      <c r="K123" s="137"/>
      <c r="L123" s="28"/>
      <c r="M123" s="138" t="s">
        <v>1</v>
      </c>
      <c r="N123" s="139" t="s">
        <v>36</v>
      </c>
      <c r="P123" s="140">
        <f t="shared" si="1"/>
        <v>0</v>
      </c>
      <c r="Q123" s="140">
        <v>0</v>
      </c>
      <c r="R123" s="140">
        <f t="shared" si="2"/>
        <v>0</v>
      </c>
      <c r="S123" s="140">
        <v>0</v>
      </c>
      <c r="T123" s="141">
        <f t="shared" si="3"/>
        <v>0</v>
      </c>
      <c r="AR123" s="142" t="s">
        <v>116</v>
      </c>
      <c r="AT123" s="142" t="s">
        <v>112</v>
      </c>
      <c r="AU123" s="142" t="s">
        <v>79</v>
      </c>
      <c r="AY123" s="13" t="s">
        <v>110</v>
      </c>
      <c r="BE123" s="143">
        <f t="shared" si="4"/>
        <v>0</v>
      </c>
      <c r="BF123" s="143">
        <f t="shared" si="5"/>
        <v>0</v>
      </c>
      <c r="BG123" s="143">
        <f t="shared" si="6"/>
        <v>0</v>
      </c>
      <c r="BH123" s="143">
        <f t="shared" si="7"/>
        <v>0</v>
      </c>
      <c r="BI123" s="143">
        <f t="shared" si="8"/>
        <v>0</v>
      </c>
      <c r="BJ123" s="13" t="s">
        <v>79</v>
      </c>
      <c r="BK123" s="143">
        <f t="shared" si="9"/>
        <v>0</v>
      </c>
      <c r="BL123" s="13" t="s">
        <v>116</v>
      </c>
      <c r="BM123" s="142" t="s">
        <v>134</v>
      </c>
    </row>
    <row r="124" spans="2:65" s="1" customFormat="1" ht="16.5" customHeight="1">
      <c r="B124" s="129"/>
      <c r="C124" s="130" t="s">
        <v>116</v>
      </c>
      <c r="D124" s="130" t="s">
        <v>112</v>
      </c>
      <c r="E124" s="131" t="s">
        <v>135</v>
      </c>
      <c r="F124" s="132" t="s">
        <v>136</v>
      </c>
      <c r="G124" s="133" t="s">
        <v>126</v>
      </c>
      <c r="H124" s="134">
        <v>1</v>
      </c>
      <c r="I124" s="135"/>
      <c r="J124" s="136">
        <f t="shared" si="0"/>
        <v>0</v>
      </c>
      <c r="K124" s="137"/>
      <c r="L124" s="28"/>
      <c r="M124" s="138" t="s">
        <v>1</v>
      </c>
      <c r="N124" s="139" t="s">
        <v>36</v>
      </c>
      <c r="P124" s="140">
        <f t="shared" si="1"/>
        <v>0</v>
      </c>
      <c r="Q124" s="140">
        <v>0</v>
      </c>
      <c r="R124" s="140">
        <f t="shared" si="2"/>
        <v>0</v>
      </c>
      <c r="S124" s="140">
        <v>0</v>
      </c>
      <c r="T124" s="141">
        <f t="shared" si="3"/>
        <v>0</v>
      </c>
      <c r="AR124" s="142" t="s">
        <v>116</v>
      </c>
      <c r="AT124" s="142" t="s">
        <v>112</v>
      </c>
      <c r="AU124" s="142" t="s">
        <v>79</v>
      </c>
      <c r="AY124" s="13" t="s">
        <v>110</v>
      </c>
      <c r="BE124" s="143">
        <f t="shared" si="4"/>
        <v>0</v>
      </c>
      <c r="BF124" s="143">
        <f t="shared" si="5"/>
        <v>0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3" t="s">
        <v>79</v>
      </c>
      <c r="BK124" s="143">
        <f t="shared" si="9"/>
        <v>0</v>
      </c>
      <c r="BL124" s="13" t="s">
        <v>116</v>
      </c>
      <c r="BM124" s="142" t="s">
        <v>137</v>
      </c>
    </row>
    <row r="125" spans="2:65" s="1" customFormat="1" ht="16.5" customHeight="1">
      <c r="B125" s="129"/>
      <c r="C125" s="130" t="s">
        <v>123</v>
      </c>
      <c r="D125" s="130" t="s">
        <v>112</v>
      </c>
      <c r="E125" s="131" t="s">
        <v>138</v>
      </c>
      <c r="F125" s="132" t="s">
        <v>139</v>
      </c>
      <c r="G125" s="133" t="s">
        <v>126</v>
      </c>
      <c r="H125" s="134">
        <v>1</v>
      </c>
      <c r="I125" s="135"/>
      <c r="J125" s="136">
        <f t="shared" si="0"/>
        <v>0</v>
      </c>
      <c r="K125" s="137"/>
      <c r="L125" s="28"/>
      <c r="M125" s="138" t="s">
        <v>1</v>
      </c>
      <c r="N125" s="139" t="s">
        <v>36</v>
      </c>
      <c r="P125" s="140">
        <f t="shared" si="1"/>
        <v>0</v>
      </c>
      <c r="Q125" s="140">
        <v>0</v>
      </c>
      <c r="R125" s="140">
        <f t="shared" si="2"/>
        <v>0</v>
      </c>
      <c r="S125" s="140">
        <v>0</v>
      </c>
      <c r="T125" s="141">
        <f t="shared" si="3"/>
        <v>0</v>
      </c>
      <c r="AR125" s="142" t="s">
        <v>116</v>
      </c>
      <c r="AT125" s="142" t="s">
        <v>112</v>
      </c>
      <c r="AU125" s="142" t="s">
        <v>79</v>
      </c>
      <c r="AY125" s="13" t="s">
        <v>110</v>
      </c>
      <c r="BE125" s="143">
        <f t="shared" si="4"/>
        <v>0</v>
      </c>
      <c r="BF125" s="143">
        <f t="shared" si="5"/>
        <v>0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3" t="s">
        <v>79</v>
      </c>
      <c r="BK125" s="143">
        <f t="shared" si="9"/>
        <v>0</v>
      </c>
      <c r="BL125" s="13" t="s">
        <v>116</v>
      </c>
      <c r="BM125" s="142" t="s">
        <v>140</v>
      </c>
    </row>
    <row r="126" spans="2:65" s="1" customFormat="1" ht="16.5" customHeight="1">
      <c r="B126" s="129"/>
      <c r="C126" s="130" t="s">
        <v>141</v>
      </c>
      <c r="D126" s="130" t="s">
        <v>112</v>
      </c>
      <c r="E126" s="131" t="s">
        <v>142</v>
      </c>
      <c r="F126" s="132" t="s">
        <v>143</v>
      </c>
      <c r="G126" s="133" t="s">
        <v>126</v>
      </c>
      <c r="H126" s="134">
        <v>1</v>
      </c>
      <c r="I126" s="135"/>
      <c r="J126" s="136">
        <f t="shared" si="0"/>
        <v>0</v>
      </c>
      <c r="K126" s="137"/>
      <c r="L126" s="28"/>
      <c r="M126" s="138" t="s">
        <v>1</v>
      </c>
      <c r="N126" s="139" t="s">
        <v>36</v>
      </c>
      <c r="P126" s="140">
        <f t="shared" si="1"/>
        <v>0</v>
      </c>
      <c r="Q126" s="140">
        <v>0</v>
      </c>
      <c r="R126" s="140">
        <f t="shared" si="2"/>
        <v>0</v>
      </c>
      <c r="S126" s="140">
        <v>0</v>
      </c>
      <c r="T126" s="141">
        <f t="shared" si="3"/>
        <v>0</v>
      </c>
      <c r="AR126" s="142" t="s">
        <v>116</v>
      </c>
      <c r="AT126" s="142" t="s">
        <v>112</v>
      </c>
      <c r="AU126" s="142" t="s">
        <v>79</v>
      </c>
      <c r="AY126" s="13" t="s">
        <v>110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3" t="s">
        <v>79</v>
      </c>
      <c r="BK126" s="143">
        <f t="shared" si="9"/>
        <v>0</v>
      </c>
      <c r="BL126" s="13" t="s">
        <v>116</v>
      </c>
      <c r="BM126" s="142" t="s">
        <v>144</v>
      </c>
    </row>
    <row r="127" spans="2:65" s="1" customFormat="1" ht="16.5" customHeight="1">
      <c r="B127" s="129"/>
      <c r="C127" s="130" t="s">
        <v>145</v>
      </c>
      <c r="D127" s="130" t="s">
        <v>112</v>
      </c>
      <c r="E127" s="131" t="s">
        <v>146</v>
      </c>
      <c r="F127" s="132" t="s">
        <v>147</v>
      </c>
      <c r="G127" s="133" t="s">
        <v>126</v>
      </c>
      <c r="H127" s="134">
        <v>1</v>
      </c>
      <c r="I127" s="135"/>
      <c r="J127" s="136">
        <f t="shared" si="0"/>
        <v>0</v>
      </c>
      <c r="K127" s="137"/>
      <c r="L127" s="28"/>
      <c r="M127" s="138" t="s">
        <v>1</v>
      </c>
      <c r="N127" s="139" t="s">
        <v>36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116</v>
      </c>
      <c r="AT127" s="142" t="s">
        <v>112</v>
      </c>
      <c r="AU127" s="142" t="s">
        <v>79</v>
      </c>
      <c r="AY127" s="13" t="s">
        <v>110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3" t="s">
        <v>79</v>
      </c>
      <c r="BK127" s="143">
        <f t="shared" si="9"/>
        <v>0</v>
      </c>
      <c r="BL127" s="13" t="s">
        <v>116</v>
      </c>
      <c r="BM127" s="142" t="s">
        <v>148</v>
      </c>
    </row>
    <row r="128" spans="2:65" s="1" customFormat="1" ht="16.5" customHeight="1">
      <c r="B128" s="129"/>
      <c r="C128" s="130" t="s">
        <v>149</v>
      </c>
      <c r="D128" s="130" t="s">
        <v>112</v>
      </c>
      <c r="E128" s="131" t="s">
        <v>150</v>
      </c>
      <c r="F128" s="132" t="s">
        <v>151</v>
      </c>
      <c r="G128" s="133" t="s">
        <v>126</v>
      </c>
      <c r="H128" s="134">
        <v>1</v>
      </c>
      <c r="I128" s="135"/>
      <c r="J128" s="136">
        <f t="shared" si="0"/>
        <v>0</v>
      </c>
      <c r="K128" s="137"/>
      <c r="L128" s="28"/>
      <c r="M128" s="138" t="s">
        <v>1</v>
      </c>
      <c r="N128" s="139" t="s">
        <v>36</v>
      </c>
      <c r="P128" s="140">
        <f t="shared" si="1"/>
        <v>0</v>
      </c>
      <c r="Q128" s="140">
        <v>0</v>
      </c>
      <c r="R128" s="140">
        <f t="shared" si="2"/>
        <v>0</v>
      </c>
      <c r="S128" s="140">
        <v>0</v>
      </c>
      <c r="T128" s="141">
        <f t="shared" si="3"/>
        <v>0</v>
      </c>
      <c r="AR128" s="142" t="s">
        <v>116</v>
      </c>
      <c r="AT128" s="142" t="s">
        <v>112</v>
      </c>
      <c r="AU128" s="142" t="s">
        <v>79</v>
      </c>
      <c r="AY128" s="13" t="s">
        <v>110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3" t="s">
        <v>79</v>
      </c>
      <c r="BK128" s="143">
        <f t="shared" si="9"/>
        <v>0</v>
      </c>
      <c r="BL128" s="13" t="s">
        <v>116</v>
      </c>
      <c r="BM128" s="142" t="s">
        <v>152</v>
      </c>
    </row>
    <row r="129" spans="2:65" s="1" customFormat="1" ht="16.5" customHeight="1">
      <c r="B129" s="129"/>
      <c r="C129" s="130" t="s">
        <v>153</v>
      </c>
      <c r="D129" s="130" t="s">
        <v>112</v>
      </c>
      <c r="E129" s="131" t="s">
        <v>154</v>
      </c>
      <c r="F129" s="132" t="s">
        <v>155</v>
      </c>
      <c r="G129" s="133" t="s">
        <v>126</v>
      </c>
      <c r="H129" s="134">
        <v>1</v>
      </c>
      <c r="I129" s="135"/>
      <c r="J129" s="136">
        <f t="shared" si="0"/>
        <v>0</v>
      </c>
      <c r="K129" s="137"/>
      <c r="L129" s="28"/>
      <c r="M129" s="138" t="s">
        <v>1</v>
      </c>
      <c r="N129" s="139" t="s">
        <v>36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116</v>
      </c>
      <c r="AT129" s="142" t="s">
        <v>112</v>
      </c>
      <c r="AU129" s="142" t="s">
        <v>79</v>
      </c>
      <c r="AY129" s="13" t="s">
        <v>110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3" t="s">
        <v>79</v>
      </c>
      <c r="BK129" s="143">
        <f t="shared" si="9"/>
        <v>0</v>
      </c>
      <c r="BL129" s="13" t="s">
        <v>116</v>
      </c>
      <c r="BM129" s="142" t="s">
        <v>156</v>
      </c>
    </row>
    <row r="130" spans="2:65" s="1" customFormat="1" ht="16.5" customHeight="1">
      <c r="B130" s="129"/>
      <c r="C130" s="130" t="s">
        <v>157</v>
      </c>
      <c r="D130" s="130" t="s">
        <v>112</v>
      </c>
      <c r="E130" s="131" t="s">
        <v>157</v>
      </c>
      <c r="F130" s="132" t="s">
        <v>158</v>
      </c>
      <c r="G130" s="133" t="s">
        <v>126</v>
      </c>
      <c r="H130" s="134">
        <v>1</v>
      </c>
      <c r="I130" s="135"/>
      <c r="J130" s="136">
        <f t="shared" si="0"/>
        <v>0</v>
      </c>
      <c r="K130" s="137"/>
      <c r="L130" s="28"/>
      <c r="M130" s="138" t="s">
        <v>1</v>
      </c>
      <c r="N130" s="139" t="s">
        <v>36</v>
      </c>
      <c r="P130" s="140">
        <f t="shared" si="1"/>
        <v>0</v>
      </c>
      <c r="Q130" s="140">
        <v>0</v>
      </c>
      <c r="R130" s="140">
        <f t="shared" si="2"/>
        <v>0</v>
      </c>
      <c r="S130" s="140">
        <v>0</v>
      </c>
      <c r="T130" s="141">
        <f t="shared" si="3"/>
        <v>0</v>
      </c>
      <c r="AR130" s="142" t="s">
        <v>116</v>
      </c>
      <c r="AT130" s="142" t="s">
        <v>112</v>
      </c>
      <c r="AU130" s="142" t="s">
        <v>79</v>
      </c>
      <c r="AY130" s="13" t="s">
        <v>110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3" t="s">
        <v>79</v>
      </c>
      <c r="BK130" s="143">
        <f t="shared" si="9"/>
        <v>0</v>
      </c>
      <c r="BL130" s="13" t="s">
        <v>116</v>
      </c>
      <c r="BM130" s="142" t="s">
        <v>159</v>
      </c>
    </row>
    <row r="131" spans="2:65" s="1" customFormat="1" ht="16.5" customHeight="1">
      <c r="B131" s="129"/>
      <c r="C131" s="130" t="s">
        <v>160</v>
      </c>
      <c r="D131" s="130" t="s">
        <v>112</v>
      </c>
      <c r="E131" s="131" t="s">
        <v>160</v>
      </c>
      <c r="F131" s="132" t="s">
        <v>161</v>
      </c>
      <c r="G131" s="133" t="s">
        <v>126</v>
      </c>
      <c r="H131" s="134">
        <v>1</v>
      </c>
      <c r="I131" s="135"/>
      <c r="J131" s="136">
        <f t="shared" si="0"/>
        <v>0</v>
      </c>
      <c r="K131" s="137"/>
      <c r="L131" s="28"/>
      <c r="M131" s="138" t="s">
        <v>1</v>
      </c>
      <c r="N131" s="139" t="s">
        <v>36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116</v>
      </c>
      <c r="AT131" s="142" t="s">
        <v>112</v>
      </c>
      <c r="AU131" s="142" t="s">
        <v>79</v>
      </c>
      <c r="AY131" s="13" t="s">
        <v>110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3" t="s">
        <v>79</v>
      </c>
      <c r="BK131" s="143">
        <f t="shared" si="9"/>
        <v>0</v>
      </c>
      <c r="BL131" s="13" t="s">
        <v>116</v>
      </c>
      <c r="BM131" s="142" t="s">
        <v>162</v>
      </c>
    </row>
    <row r="132" spans="2:65" s="1" customFormat="1" ht="36">
      <c r="B132" s="28"/>
      <c r="D132" s="144" t="s">
        <v>118</v>
      </c>
      <c r="F132" s="145" t="s">
        <v>163</v>
      </c>
      <c r="I132" s="146"/>
      <c r="L132" s="28"/>
      <c r="M132" s="147"/>
      <c r="N132" s="148"/>
      <c r="O132" s="148"/>
      <c r="P132" s="148"/>
      <c r="Q132" s="148"/>
      <c r="R132" s="148"/>
      <c r="S132" s="148"/>
      <c r="T132" s="149"/>
      <c r="AT132" s="13" t="s">
        <v>118</v>
      </c>
      <c r="AU132" s="13" t="s">
        <v>79</v>
      </c>
    </row>
    <row r="133" spans="2:65" s="1" customFormat="1" ht="7" customHeight="1"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28"/>
    </row>
  </sheetData>
  <autoFilter ref="C117:K132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8" ma:contentTypeDescription="Vytvoří nový dokument" ma:contentTypeScope="" ma:versionID="1ff1a2ff228e8496d2cdd54681b8c6d9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b8079a8c743d7c1b9f28c862330ab59d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f82892-9f05-4115-b8bf-20a77a76b5d2" xsi:nil="true"/>
    <lcf76f155ced4ddcb4097134ff3c332f xmlns="29ed0e5a-0378-45b4-a990-92aa170f38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BA77B8-1646-41E9-95D7-CAFD55665E75}"/>
</file>

<file path=customXml/itemProps2.xml><?xml version="1.0" encoding="utf-8"?>
<ds:datastoreItem xmlns:ds="http://schemas.openxmlformats.org/officeDocument/2006/customXml" ds:itemID="{ACA0967E-FB29-403E-B849-01C5EE1BE734}"/>
</file>

<file path=customXml/itemProps3.xml><?xml version="1.0" encoding="utf-8"?>
<ds:datastoreItem xmlns:ds="http://schemas.openxmlformats.org/officeDocument/2006/customXml" ds:itemID="{69DD1511-60FE-40DF-8898-FA0894ED9A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4443a - Stavební objekt</vt:lpstr>
      <vt:lpstr>4443b - Vedlejší rozpočto...</vt:lpstr>
      <vt:lpstr>'4443a - Stavební objekt'!Názvy_tisku</vt:lpstr>
      <vt:lpstr>'4443b - Vedlejší rozpočto...'!Názvy_tisku</vt:lpstr>
      <vt:lpstr>'Rekapitulace stavby'!Názvy_tisku</vt:lpstr>
      <vt:lpstr>'4443a - Stavební objekt'!Oblast_tisku</vt:lpstr>
      <vt:lpstr>'4443b - Vedlejší rozpočto...'!Oblast_tisku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Častoralová Jana</dc:creator>
  <cp:lastModifiedBy>Častoralová Jana</cp:lastModifiedBy>
  <dcterms:created xsi:type="dcterms:W3CDTF">2025-01-13T13:13:09Z</dcterms:created>
  <dcterms:modified xsi:type="dcterms:W3CDTF">2025-01-13T13:14:22Z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</Properties>
</file>